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is.cakir\Desktop\2026 telsiz ücretleri tarife çalışması\"/>
    </mc:Choice>
  </mc:AlternateContent>
  <xr:revisionPtr revIDLastSave="0" documentId="8_{9E383571-0F47-42D1-BCAE-EF554A6A1A29}" xr6:coauthVersionLast="47" xr6:coauthVersionMax="47" xr10:uidLastSave="{00000000-0000-0000-0000-000000000000}"/>
  <bookViews>
    <workbookView xWindow="28680" yWindow="-120" windowWidth="29040" windowHeight="15720" tabRatio="800" activeTab="4" xr2:uid="{00000000-000D-0000-FFFF-FFFF00000000}"/>
  </bookViews>
  <sheets>
    <sheet name="Ö.YılDevir" sheetId="2" r:id="rId1"/>
    <sheet name="YT(post)" sheetId="6" r:id="rId2"/>
    <sheet name="YT(pre)" sheetId="7" r:id="rId3"/>
    <sheet name="AboneSayıları" sheetId="1" r:id="rId4"/>
    <sheet name="BirimÜcret" sheetId="5" r:id="rId5"/>
    <sheet name="Tahakkuk" sheetId="12" r:id="rId6"/>
  </sheets>
  <definedNames>
    <definedName name="Eksik_Ödeme">Tahakkuk!#REF!</definedName>
    <definedName name="Fazla_Ödeme">Tahakkuk!#REF!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3" i="7" l="1"/>
  <c r="L12" i="7"/>
  <c r="M12" i="7" s="1"/>
  <c r="K11" i="7"/>
  <c r="L11" i="7" s="1"/>
  <c r="M11" i="7" s="1"/>
  <c r="J10" i="7"/>
  <c r="K10" i="7" s="1"/>
  <c r="L10" i="7" s="1"/>
  <c r="M10" i="7" s="1"/>
  <c r="I9" i="7"/>
  <c r="J9" i="7" s="1"/>
  <c r="K9" i="7" s="1"/>
  <c r="L9" i="7" s="1"/>
  <c r="M9" i="7" s="1"/>
  <c r="H8" i="7"/>
  <c r="I8" i="7" s="1"/>
  <c r="J8" i="7" s="1"/>
  <c r="K8" i="7" s="1"/>
  <c r="L8" i="7" s="1"/>
  <c r="M8" i="7" s="1"/>
  <c r="G7" i="7"/>
  <c r="H7" i="7" s="1"/>
  <c r="I7" i="7" s="1"/>
  <c r="J7" i="7" s="1"/>
  <c r="K7" i="7" s="1"/>
  <c r="L7" i="7" s="1"/>
  <c r="M7" i="7" s="1"/>
  <c r="F6" i="7"/>
  <c r="G6" i="7" s="1"/>
  <c r="H6" i="7" s="1"/>
  <c r="I6" i="7" s="1"/>
  <c r="J6" i="7" s="1"/>
  <c r="K6" i="7" s="1"/>
  <c r="L6" i="7" s="1"/>
  <c r="M6" i="7" s="1"/>
  <c r="E5" i="7"/>
  <c r="F5" i="7" s="1"/>
  <c r="G5" i="7" s="1"/>
  <c r="H5" i="7" s="1"/>
  <c r="I5" i="7" s="1"/>
  <c r="J5" i="7" s="1"/>
  <c r="K5" i="7" s="1"/>
  <c r="L5" i="7" s="1"/>
  <c r="M5" i="7" s="1"/>
  <c r="D4" i="7"/>
  <c r="C3" i="7"/>
  <c r="D3" i="7" s="1"/>
  <c r="E3" i="7" s="1"/>
  <c r="F3" i="7" s="1"/>
  <c r="G3" i="7" s="1"/>
  <c r="H3" i="7" s="1"/>
  <c r="I3" i="7" s="1"/>
  <c r="J3" i="7" s="1"/>
  <c r="K3" i="7" s="1"/>
  <c r="L3" i="7" s="1"/>
  <c r="M3" i="7" s="1"/>
  <c r="B2" i="7"/>
  <c r="C2" i="7" s="1"/>
  <c r="D2" i="7" s="1"/>
  <c r="E2" i="7" s="1"/>
  <c r="F2" i="7" s="1"/>
  <c r="G2" i="7" s="1"/>
  <c r="H2" i="7" s="1"/>
  <c r="I2" i="7" s="1"/>
  <c r="J2" i="7" s="1"/>
  <c r="K2" i="7" s="1"/>
  <c r="L2" i="7" s="1"/>
  <c r="M2" i="7" s="1"/>
  <c r="M13" i="6"/>
  <c r="L12" i="6"/>
  <c r="M12" i="6" s="1"/>
  <c r="K11" i="6"/>
  <c r="L11" i="6" s="1"/>
  <c r="M11" i="6" s="1"/>
  <c r="J10" i="6"/>
  <c r="K10" i="6" s="1"/>
  <c r="L10" i="6" s="1"/>
  <c r="M10" i="6" s="1"/>
  <c r="I9" i="6"/>
  <c r="J9" i="6" s="1"/>
  <c r="K9" i="6" s="1"/>
  <c r="L9" i="6" s="1"/>
  <c r="M9" i="6" s="1"/>
  <c r="H8" i="6"/>
  <c r="I8" i="6" s="1"/>
  <c r="J8" i="6" s="1"/>
  <c r="K8" i="6" s="1"/>
  <c r="L8" i="6" s="1"/>
  <c r="M8" i="6" s="1"/>
  <c r="G7" i="6"/>
  <c r="H7" i="6" s="1"/>
  <c r="I7" i="6" s="1"/>
  <c r="J7" i="6" s="1"/>
  <c r="K7" i="6" s="1"/>
  <c r="L7" i="6" s="1"/>
  <c r="M7" i="6" s="1"/>
  <c r="F6" i="6"/>
  <c r="G6" i="6" s="1"/>
  <c r="H6" i="6" s="1"/>
  <c r="I6" i="6" s="1"/>
  <c r="J6" i="6" s="1"/>
  <c r="K6" i="6" s="1"/>
  <c r="L6" i="6" s="1"/>
  <c r="M6" i="6" s="1"/>
  <c r="E5" i="6"/>
  <c r="F5" i="6" s="1"/>
  <c r="G5" i="6" s="1"/>
  <c r="H5" i="6" s="1"/>
  <c r="I5" i="6" s="1"/>
  <c r="J5" i="6" s="1"/>
  <c r="K5" i="6" s="1"/>
  <c r="L5" i="6" s="1"/>
  <c r="M5" i="6" s="1"/>
  <c r="D4" i="6"/>
  <c r="E4" i="6" s="1"/>
  <c r="F4" i="6" s="1"/>
  <c r="G4" i="6" s="1"/>
  <c r="H4" i="6" s="1"/>
  <c r="I4" i="6" s="1"/>
  <c r="J4" i="6" s="1"/>
  <c r="K4" i="6" s="1"/>
  <c r="L4" i="6" s="1"/>
  <c r="M4" i="6" s="1"/>
  <c r="C3" i="6"/>
  <c r="D3" i="6" s="1"/>
  <c r="E3" i="6" s="1"/>
  <c r="F3" i="6" s="1"/>
  <c r="G3" i="6" s="1"/>
  <c r="H3" i="6" s="1"/>
  <c r="I3" i="6" s="1"/>
  <c r="J3" i="6" s="1"/>
  <c r="K3" i="6" s="1"/>
  <c r="L3" i="6" s="1"/>
  <c r="M3" i="6" s="1"/>
  <c r="B2" i="6"/>
  <c r="C2" i="6" s="1"/>
  <c r="E4" i="7" l="1"/>
  <c r="F4" i="7" s="1"/>
  <c r="G4" i="7" s="1"/>
  <c r="H4" i="7" s="1"/>
  <c r="I4" i="7" s="1"/>
  <c r="J4" i="7" s="1"/>
  <c r="K4" i="7" s="1"/>
  <c r="L4" i="7" s="1"/>
  <c r="M4" i="7" s="1"/>
  <c r="D2" i="6"/>
  <c r="C2" i="5"/>
  <c r="D2" i="5" s="1"/>
  <c r="E2" i="6" l="1"/>
  <c r="E2" i="5"/>
  <c r="F2" i="6" l="1"/>
  <c r="F2" i="5"/>
  <c r="G2" i="6" l="1"/>
  <c r="G2" i="5"/>
  <c r="H2" i="6" l="1"/>
  <c r="H2" i="5"/>
  <c r="I2" i="6" l="1"/>
  <c r="I2" i="5"/>
  <c r="J2" i="6" l="1"/>
  <c r="J2" i="5"/>
  <c r="K2" i="6" l="1"/>
  <c r="K2" i="5"/>
  <c r="L2" i="6" l="1"/>
  <c r="L2" i="5"/>
  <c r="M2" i="6" l="1"/>
  <c r="M2" i="5"/>
  <c r="I10" i="5" l="1"/>
  <c r="I24" i="5" s="1"/>
  <c r="I64" i="6" s="1"/>
  <c r="J11" i="5"/>
  <c r="J25" i="5" s="1"/>
  <c r="J65" i="6" s="1"/>
  <c r="J10" i="5"/>
  <c r="J24" i="5" s="1"/>
  <c r="J64" i="6" s="1"/>
  <c r="K12" i="5"/>
  <c r="K26" i="5" s="1"/>
  <c r="K66" i="6" s="1"/>
  <c r="K11" i="5"/>
  <c r="K25" i="5" s="1"/>
  <c r="K65" i="6" s="1"/>
  <c r="K10" i="5"/>
  <c r="K24" i="5" s="1"/>
  <c r="K64" i="6" s="1"/>
  <c r="L13" i="5"/>
  <c r="L27" i="5" s="1"/>
  <c r="L67" i="6" s="1"/>
  <c r="L12" i="5"/>
  <c r="L26" i="5" s="1"/>
  <c r="L66" i="6" s="1"/>
  <c r="L11" i="5"/>
  <c r="L25" i="5" s="1"/>
  <c r="L65" i="6" s="1"/>
  <c r="L10" i="5"/>
  <c r="L24" i="5" s="1"/>
  <c r="L64" i="6" s="1"/>
  <c r="M9" i="5"/>
  <c r="M23" i="5" s="1"/>
  <c r="M63" i="6" s="1"/>
  <c r="M10" i="5"/>
  <c r="M24" i="5" s="1"/>
  <c r="M64" i="6" s="1"/>
  <c r="M11" i="5"/>
  <c r="M25" i="5" s="1"/>
  <c r="M65" i="6" s="1"/>
  <c r="M12" i="5"/>
  <c r="M26" i="5" s="1"/>
  <c r="M66" i="6" s="1"/>
  <c r="M14" i="5"/>
  <c r="M28" i="5" s="1"/>
  <c r="M68" i="6" s="1"/>
  <c r="M13" i="5"/>
  <c r="M27" i="5" s="1"/>
  <c r="M67" i="6" s="1"/>
  <c r="L9" i="5"/>
  <c r="L23" i="5" s="1"/>
  <c r="L63" i="6" s="1"/>
  <c r="K9" i="5"/>
  <c r="K23" i="5" s="1"/>
  <c r="K63" i="6" s="1"/>
  <c r="J9" i="5"/>
  <c r="J23" i="5" s="1"/>
  <c r="J63" i="6" s="1"/>
  <c r="I9" i="5"/>
  <c r="I23" i="5" s="1"/>
  <c r="I63" i="6" s="1"/>
  <c r="H9" i="5"/>
  <c r="H23" i="5" s="1"/>
  <c r="H63" i="6" s="1"/>
  <c r="M8" i="5"/>
  <c r="M22" i="5" s="1"/>
  <c r="M62" i="6" s="1"/>
  <c r="L8" i="5"/>
  <c r="L22" i="5" s="1"/>
  <c r="L62" i="6" s="1"/>
  <c r="K8" i="5"/>
  <c r="K22" i="5" s="1"/>
  <c r="K62" i="6" s="1"/>
  <c r="J8" i="5"/>
  <c r="J22" i="5" s="1"/>
  <c r="J62" i="6" s="1"/>
  <c r="I8" i="5"/>
  <c r="I22" i="5" s="1"/>
  <c r="I62" i="6" s="1"/>
  <c r="H8" i="5"/>
  <c r="H22" i="5" s="1"/>
  <c r="H62" i="6" s="1"/>
  <c r="G8" i="5"/>
  <c r="G22" i="5" s="1"/>
  <c r="G62" i="6" s="1"/>
  <c r="M7" i="5"/>
  <c r="M21" i="5" s="1"/>
  <c r="M61" i="6" s="1"/>
  <c r="L7" i="5"/>
  <c r="L21" i="5" s="1"/>
  <c r="L61" i="6" s="1"/>
  <c r="K7" i="5"/>
  <c r="K21" i="5" s="1"/>
  <c r="K61" i="6" s="1"/>
  <c r="J7" i="5"/>
  <c r="J21" i="5" s="1"/>
  <c r="J61" i="6" s="1"/>
  <c r="I7" i="5"/>
  <c r="I21" i="5" s="1"/>
  <c r="I61" i="6" s="1"/>
  <c r="H7" i="5"/>
  <c r="H21" i="5" s="1"/>
  <c r="H61" i="6" s="1"/>
  <c r="G7" i="5"/>
  <c r="G21" i="5" s="1"/>
  <c r="G61" i="6" s="1"/>
  <c r="F7" i="5"/>
  <c r="F21" i="5" s="1"/>
  <c r="F61" i="6" s="1"/>
  <c r="M6" i="5"/>
  <c r="M20" i="5" s="1"/>
  <c r="M60" i="6" s="1"/>
  <c r="L6" i="5"/>
  <c r="L20" i="5" s="1"/>
  <c r="L60" i="6" s="1"/>
  <c r="K6" i="5"/>
  <c r="K20" i="5" s="1"/>
  <c r="K60" i="6" s="1"/>
  <c r="J6" i="5"/>
  <c r="J20" i="5" s="1"/>
  <c r="J60" i="6" s="1"/>
  <c r="I6" i="5"/>
  <c r="I20" i="5" s="1"/>
  <c r="I60" i="6" s="1"/>
  <c r="H6" i="5"/>
  <c r="H20" i="5" s="1"/>
  <c r="H60" i="6" s="1"/>
  <c r="G6" i="5"/>
  <c r="F6" i="5"/>
  <c r="F20" i="5" s="1"/>
  <c r="F60" i="6" s="1"/>
  <c r="E6" i="5"/>
  <c r="E20" i="5" s="1"/>
  <c r="E60" i="6" s="1"/>
  <c r="E5" i="5"/>
  <c r="E19" i="5" s="1"/>
  <c r="E59" i="6" s="1"/>
  <c r="G20" i="5"/>
  <c r="G60" i="6" s="1"/>
  <c r="D5" i="5"/>
  <c r="D19" i="5" s="1"/>
  <c r="D59" i="6" s="1"/>
  <c r="F5" i="5"/>
  <c r="F19" i="5" s="1"/>
  <c r="F59" i="6" s="1"/>
  <c r="G5" i="5"/>
  <c r="G19" i="5" s="1"/>
  <c r="G59" i="6" s="1"/>
  <c r="H5" i="5"/>
  <c r="H19" i="5" s="1"/>
  <c r="H59" i="6" s="1"/>
  <c r="I5" i="5"/>
  <c r="I19" i="5" s="1"/>
  <c r="I59" i="6" s="1"/>
  <c r="J5" i="5"/>
  <c r="J19" i="5" s="1"/>
  <c r="J59" i="6" s="1"/>
  <c r="K5" i="5"/>
  <c r="K19" i="5" s="1"/>
  <c r="K59" i="6" s="1"/>
  <c r="L5" i="5"/>
  <c r="L19" i="5" s="1"/>
  <c r="L59" i="6" s="1"/>
  <c r="M5" i="5"/>
  <c r="M19" i="5" s="1"/>
  <c r="M59" i="6" s="1"/>
  <c r="M4" i="5"/>
  <c r="M18" i="5" s="1"/>
  <c r="M58" i="6" s="1"/>
  <c r="L4" i="5"/>
  <c r="L18" i="5" s="1"/>
  <c r="L58" i="6" s="1"/>
  <c r="K4" i="5"/>
  <c r="K18" i="5" s="1"/>
  <c r="K58" i="6" s="1"/>
  <c r="J4" i="5"/>
  <c r="J18" i="5" s="1"/>
  <c r="J58" i="6" s="1"/>
  <c r="I4" i="5"/>
  <c r="I18" i="5" s="1"/>
  <c r="I58" i="6" s="1"/>
  <c r="H4" i="5"/>
  <c r="H18" i="5" s="1"/>
  <c r="H58" i="6" s="1"/>
  <c r="G4" i="5"/>
  <c r="G18" i="5" s="1"/>
  <c r="G58" i="6" s="1"/>
  <c r="F4" i="5"/>
  <c r="F18" i="5" s="1"/>
  <c r="F58" i="6" s="1"/>
  <c r="E4" i="5"/>
  <c r="E18" i="5" s="1"/>
  <c r="E58" i="6" s="1"/>
  <c r="D4" i="5"/>
  <c r="D18" i="5" s="1"/>
  <c r="D58" i="6" s="1"/>
  <c r="C4" i="5"/>
  <c r="C18" i="5" s="1"/>
  <c r="C58" i="6" s="1"/>
  <c r="B3" i="5"/>
  <c r="B17" i="5" s="1"/>
  <c r="B57" i="6" s="1"/>
  <c r="C3" i="5"/>
  <c r="C17" i="5" s="1"/>
  <c r="C57" i="6" s="1"/>
  <c r="D3" i="5"/>
  <c r="D17" i="5" s="1"/>
  <c r="D57" i="6" s="1"/>
  <c r="E3" i="5"/>
  <c r="E17" i="5" s="1"/>
  <c r="E57" i="6" s="1"/>
  <c r="F3" i="5"/>
  <c r="F17" i="5" s="1"/>
  <c r="F57" i="6" s="1"/>
  <c r="G3" i="5"/>
  <c r="G17" i="5" s="1"/>
  <c r="G57" i="6" s="1"/>
  <c r="H3" i="5"/>
  <c r="H17" i="5" s="1"/>
  <c r="H57" i="6" s="1"/>
  <c r="I3" i="5"/>
  <c r="I17" i="5" s="1"/>
  <c r="I57" i="6" s="1"/>
  <c r="J3" i="5"/>
  <c r="J17" i="5" s="1"/>
  <c r="J57" i="6" s="1"/>
  <c r="K3" i="5"/>
  <c r="K17" i="5" s="1"/>
  <c r="K57" i="6" s="1"/>
  <c r="L3" i="5"/>
  <c r="L17" i="5" s="1"/>
  <c r="L57" i="6" s="1"/>
  <c r="M3" i="5"/>
  <c r="M14" i="7"/>
  <c r="M14" i="1" s="1"/>
  <c r="L14" i="7"/>
  <c r="L14" i="1" s="1"/>
  <c r="K14" i="7"/>
  <c r="K14" i="1" s="1"/>
  <c r="J14" i="7"/>
  <c r="J14" i="1" s="1"/>
  <c r="I14" i="7"/>
  <c r="I14" i="1" s="1"/>
  <c r="H14" i="7"/>
  <c r="H14" i="1" s="1"/>
  <c r="G14" i="7"/>
  <c r="G14" i="1" s="1"/>
  <c r="F14" i="7"/>
  <c r="F14" i="1" s="1"/>
  <c r="E14" i="7"/>
  <c r="E14" i="1" s="1"/>
  <c r="D14" i="7"/>
  <c r="D14" i="1" s="1"/>
  <c r="C14" i="7"/>
  <c r="C14" i="1" s="1"/>
  <c r="B14" i="7"/>
  <c r="B14" i="1" s="1"/>
  <c r="M14" i="6"/>
  <c r="M4" i="1" s="1"/>
  <c r="L14" i="6"/>
  <c r="L4" i="1" s="1"/>
  <c r="K14" i="6"/>
  <c r="K4" i="1" s="1"/>
  <c r="J14" i="6"/>
  <c r="J4" i="1" s="1"/>
  <c r="I14" i="6"/>
  <c r="I4" i="1" s="1"/>
  <c r="H14" i="6"/>
  <c r="H4" i="1" s="1"/>
  <c r="G14" i="6"/>
  <c r="G4" i="1" s="1"/>
  <c r="F14" i="6"/>
  <c r="F4" i="1" s="1"/>
  <c r="E14" i="6"/>
  <c r="E4" i="1" s="1"/>
  <c r="D14" i="6"/>
  <c r="D4" i="1" s="1"/>
  <c r="C14" i="6"/>
  <c r="C4" i="1" s="1"/>
  <c r="B14" i="6"/>
  <c r="B4" i="1" s="1"/>
  <c r="C42" i="5"/>
  <c r="C69" i="6" s="1"/>
  <c r="D9" i="12" s="1"/>
  <c r="D42" i="5"/>
  <c r="D69" i="6" s="1"/>
  <c r="E9" i="12" s="1"/>
  <c r="E42" i="5"/>
  <c r="E69" i="6" s="1"/>
  <c r="F9" i="12" s="1"/>
  <c r="F42" i="5"/>
  <c r="F69" i="6" s="1"/>
  <c r="G9" i="12" s="1"/>
  <c r="G42" i="5"/>
  <c r="G69" i="6" s="1"/>
  <c r="H9" i="12" s="1"/>
  <c r="H42" i="5"/>
  <c r="H69" i="6" s="1"/>
  <c r="I9" i="12" s="1"/>
  <c r="I42" i="5"/>
  <c r="I69" i="6" s="1"/>
  <c r="J9" i="12" s="1"/>
  <c r="J42" i="5"/>
  <c r="J69" i="6" s="1"/>
  <c r="K9" i="12" s="1"/>
  <c r="K42" i="5"/>
  <c r="K69" i="6" s="1"/>
  <c r="L9" i="12" s="1"/>
  <c r="L42" i="5"/>
  <c r="L69" i="6" s="1"/>
  <c r="M9" i="12" s="1"/>
  <c r="M42" i="5"/>
  <c r="M69" i="6" s="1"/>
  <c r="N9" i="12" s="1"/>
  <c r="B42" i="5"/>
  <c r="B69" i="6" s="1"/>
  <c r="C9" i="12" s="1"/>
  <c r="C15" i="5"/>
  <c r="C43" i="7" s="1"/>
  <c r="D15" i="5"/>
  <c r="D43" i="7" s="1"/>
  <c r="E15" i="5"/>
  <c r="E43" i="7" s="1"/>
  <c r="F15" i="5"/>
  <c r="F43" i="7" s="1"/>
  <c r="G15" i="5"/>
  <c r="G43" i="7" s="1"/>
  <c r="H15" i="5"/>
  <c r="H43" i="7" s="1"/>
  <c r="I15" i="5"/>
  <c r="I43" i="7" s="1"/>
  <c r="J15" i="5"/>
  <c r="J43" i="7" s="1"/>
  <c r="K15" i="5"/>
  <c r="K43" i="7" s="1"/>
  <c r="L15" i="5"/>
  <c r="L43" i="7" s="1"/>
  <c r="M15" i="5"/>
  <c r="M43" i="7" s="1"/>
  <c r="B15" i="5"/>
  <c r="B43" i="7" s="1"/>
  <c r="M41" i="5"/>
  <c r="M40" i="5"/>
  <c r="L40" i="5"/>
  <c r="M39" i="5"/>
  <c r="L39" i="5"/>
  <c r="K39" i="5"/>
  <c r="M38" i="5"/>
  <c r="L38" i="5"/>
  <c r="K38" i="5"/>
  <c r="J38" i="5"/>
  <c r="M37" i="5"/>
  <c r="L37" i="5"/>
  <c r="K37" i="5"/>
  <c r="J37" i="5"/>
  <c r="I37" i="5"/>
  <c r="M36" i="5"/>
  <c r="L36" i="5"/>
  <c r="K36" i="5"/>
  <c r="J36" i="5"/>
  <c r="I36" i="5"/>
  <c r="H36" i="5"/>
  <c r="M35" i="5"/>
  <c r="L35" i="5"/>
  <c r="K35" i="5"/>
  <c r="J35" i="5"/>
  <c r="I35" i="5"/>
  <c r="H35" i="5"/>
  <c r="G35" i="5"/>
  <c r="M34" i="5"/>
  <c r="L34" i="5"/>
  <c r="K34" i="5"/>
  <c r="J34" i="5"/>
  <c r="I34" i="5"/>
  <c r="H34" i="5"/>
  <c r="G34" i="5"/>
  <c r="F34" i="5"/>
  <c r="M33" i="5"/>
  <c r="L33" i="5"/>
  <c r="K33" i="5"/>
  <c r="J33" i="5"/>
  <c r="I33" i="5"/>
  <c r="H33" i="5"/>
  <c r="G33" i="5"/>
  <c r="F33" i="5"/>
  <c r="E33" i="5"/>
  <c r="M32" i="5"/>
  <c r="L32" i="5"/>
  <c r="K32" i="5"/>
  <c r="J32" i="5"/>
  <c r="I32" i="5"/>
  <c r="H32" i="5"/>
  <c r="G32" i="5"/>
  <c r="F32" i="5"/>
  <c r="E32" i="5"/>
  <c r="D32" i="5"/>
  <c r="M31" i="5"/>
  <c r="L31" i="5"/>
  <c r="K31" i="5"/>
  <c r="J31" i="5"/>
  <c r="I31" i="5"/>
  <c r="H31" i="5"/>
  <c r="G31" i="5"/>
  <c r="F31" i="5"/>
  <c r="E31" i="5"/>
  <c r="D31" i="5"/>
  <c r="C31" i="5"/>
  <c r="M30" i="5"/>
  <c r="L30" i="5"/>
  <c r="K30" i="5"/>
  <c r="J30" i="5"/>
  <c r="I30" i="5"/>
  <c r="H30" i="5"/>
  <c r="G30" i="5"/>
  <c r="F30" i="5"/>
  <c r="E30" i="5"/>
  <c r="D30" i="5"/>
  <c r="C30" i="5"/>
  <c r="B30" i="5"/>
  <c r="B12" i="1"/>
  <c r="B2" i="1"/>
  <c r="B10" i="2"/>
  <c r="C8" i="2" s="1"/>
  <c r="C10" i="2" s="1"/>
  <c r="D8" i="2" s="1"/>
  <c r="D10" i="2" s="1"/>
  <c r="E8" i="2" s="1"/>
  <c r="E10" i="2" s="1"/>
  <c r="F8" i="2" s="1"/>
  <c r="F10" i="2" s="1"/>
  <c r="G8" i="2" s="1"/>
  <c r="G10" i="2" s="1"/>
  <c r="H8" i="2" s="1"/>
  <c r="H10" i="2" s="1"/>
  <c r="I8" i="2" s="1"/>
  <c r="I10" i="2" s="1"/>
  <c r="J8" i="2" s="1"/>
  <c r="J10" i="2" s="1"/>
  <c r="K8" i="2" s="1"/>
  <c r="K10" i="2" s="1"/>
  <c r="L8" i="2" s="1"/>
  <c r="L10" i="2" s="1"/>
  <c r="M8" i="2" s="1"/>
  <c r="M10" i="2" s="1"/>
  <c r="M13" i="1" s="1"/>
  <c r="L43" i="5" l="1"/>
  <c r="L44" i="7" s="1"/>
  <c r="J43" i="5"/>
  <c r="J44" i="7" s="1"/>
  <c r="H43" i="5"/>
  <c r="H44" i="7" s="1"/>
  <c r="F43" i="5"/>
  <c r="F44" i="7" s="1"/>
  <c r="D43" i="5"/>
  <c r="D44" i="7" s="1"/>
  <c r="B56" i="6"/>
  <c r="B43" i="5"/>
  <c r="M17" i="5"/>
  <c r="M57" i="6" s="1"/>
  <c r="M43" i="5"/>
  <c r="M44" i="7" s="1"/>
  <c r="K43" i="5"/>
  <c r="K44" i="7" s="1"/>
  <c r="I43" i="5"/>
  <c r="I44" i="7" s="1"/>
  <c r="G43" i="5"/>
  <c r="G44" i="7" s="1"/>
  <c r="E43" i="5"/>
  <c r="E44" i="7" s="1"/>
  <c r="C43" i="5"/>
  <c r="C44" i="7" s="1"/>
  <c r="B44" i="6"/>
  <c r="B43" i="6" s="1"/>
  <c r="D44" i="6"/>
  <c r="F44" i="6"/>
  <c r="H44" i="6"/>
  <c r="J44" i="6"/>
  <c r="L44" i="6"/>
  <c r="C45" i="6"/>
  <c r="E45" i="6"/>
  <c r="G45" i="6"/>
  <c r="I45" i="6"/>
  <c r="K45" i="6"/>
  <c r="M45" i="6"/>
  <c r="E46" i="6"/>
  <c r="G46" i="6"/>
  <c r="I46" i="6"/>
  <c r="K46" i="6"/>
  <c r="M46" i="6"/>
  <c r="F47" i="6"/>
  <c r="H47" i="6"/>
  <c r="J47" i="6"/>
  <c r="L47" i="6"/>
  <c r="F48" i="6"/>
  <c r="H48" i="6"/>
  <c r="J48" i="6"/>
  <c r="L48" i="6"/>
  <c r="G49" i="6"/>
  <c r="I49" i="6"/>
  <c r="K49" i="6"/>
  <c r="M49" i="6"/>
  <c r="I50" i="6"/>
  <c r="K50" i="6"/>
  <c r="M50" i="6"/>
  <c r="J51" i="6"/>
  <c r="L51" i="6"/>
  <c r="J52" i="6"/>
  <c r="L52" i="6"/>
  <c r="K53" i="6"/>
  <c r="M53" i="6"/>
  <c r="M54" i="6"/>
  <c r="C3" i="12"/>
  <c r="M3" i="12"/>
  <c r="K3" i="12"/>
  <c r="I3" i="12"/>
  <c r="G3" i="12"/>
  <c r="E3" i="12"/>
  <c r="C44" i="6"/>
  <c r="E44" i="6"/>
  <c r="G44" i="6"/>
  <c r="I44" i="6"/>
  <c r="K44" i="6"/>
  <c r="M44" i="6"/>
  <c r="D45" i="6"/>
  <c r="F45" i="6"/>
  <c r="H45" i="6"/>
  <c r="J45" i="6"/>
  <c r="L45" i="6"/>
  <c r="D46" i="6"/>
  <c r="F46" i="6"/>
  <c r="H46" i="6"/>
  <c r="J46" i="6"/>
  <c r="L46" i="6"/>
  <c r="E47" i="6"/>
  <c r="G47" i="6"/>
  <c r="I47" i="6"/>
  <c r="K47" i="6"/>
  <c r="M47" i="6"/>
  <c r="G48" i="6"/>
  <c r="I48" i="6"/>
  <c r="K48" i="6"/>
  <c r="M48" i="6"/>
  <c r="H49" i="6"/>
  <c r="J49" i="6"/>
  <c r="L49" i="6"/>
  <c r="H50" i="6"/>
  <c r="J50" i="6"/>
  <c r="L50" i="6"/>
  <c r="I51" i="6"/>
  <c r="K51" i="6"/>
  <c r="M51" i="6"/>
  <c r="K52" i="6"/>
  <c r="M52" i="6"/>
  <c r="L53" i="6"/>
  <c r="L54" i="6"/>
  <c r="M55" i="6"/>
  <c r="N3" i="12"/>
  <c r="L3" i="12"/>
  <c r="J3" i="12"/>
  <c r="H3" i="12"/>
  <c r="F3" i="12"/>
  <c r="D3" i="12"/>
  <c r="K13" i="1"/>
  <c r="I13" i="1"/>
  <c r="G13" i="1"/>
  <c r="E13" i="1"/>
  <c r="C13" i="1"/>
  <c r="B13" i="1"/>
  <c r="B18" i="1" s="1"/>
  <c r="L13" i="1"/>
  <c r="J13" i="1"/>
  <c r="H13" i="1"/>
  <c r="F13" i="1"/>
  <c r="D13" i="1"/>
  <c r="D18" i="1" s="1"/>
  <c r="B14" i="2" l="1"/>
  <c r="B44" i="7"/>
  <c r="C10" i="12" s="1"/>
  <c r="C18" i="1"/>
  <c r="J10" i="12"/>
  <c r="E10" i="12"/>
  <c r="M10" i="12"/>
  <c r="N10" i="12"/>
  <c r="I10" i="12"/>
  <c r="D10" i="12"/>
  <c r="H10" i="12"/>
  <c r="L10" i="12"/>
  <c r="G10" i="12"/>
  <c r="K10" i="12"/>
  <c r="E18" i="1"/>
  <c r="C43" i="6"/>
  <c r="C2" i="12"/>
  <c r="H43" i="6"/>
  <c r="F10" i="12"/>
  <c r="C56" i="6"/>
  <c r="D56" i="6"/>
  <c r="M43" i="6"/>
  <c r="K43" i="6"/>
  <c r="I43" i="6"/>
  <c r="G43" i="6"/>
  <c r="E43" i="6"/>
  <c r="L43" i="6"/>
  <c r="J43" i="6"/>
  <c r="F43" i="6"/>
  <c r="D43" i="6"/>
  <c r="D2" i="12" l="1"/>
  <c r="D4" i="12" s="1"/>
  <c r="F18" i="1"/>
  <c r="C4" i="12"/>
  <c r="H56" i="6"/>
  <c r="I2" i="12" s="1"/>
  <c r="I4" i="12" s="1"/>
  <c r="J56" i="6"/>
  <c r="K2" i="12" s="1"/>
  <c r="L56" i="6"/>
  <c r="M2" i="12" s="1"/>
  <c r="G56" i="6"/>
  <c r="H2" i="12" s="1"/>
  <c r="I56" i="6"/>
  <c r="J2" i="12" s="1"/>
  <c r="K56" i="6"/>
  <c r="L2" i="12" s="1"/>
  <c r="F56" i="6"/>
  <c r="G2" i="12" s="1"/>
  <c r="E2" i="12"/>
  <c r="E4" i="12" s="1"/>
  <c r="E56" i="6"/>
  <c r="F2" i="12" s="1"/>
  <c r="M56" i="6"/>
  <c r="N2" i="12" s="1"/>
  <c r="G18" i="1" l="1"/>
  <c r="M4" i="12"/>
  <c r="K4" i="12"/>
  <c r="G4" i="12"/>
  <c r="N4" i="12"/>
  <c r="J4" i="12"/>
  <c r="F4" i="12"/>
  <c r="L4" i="12"/>
  <c r="H4" i="12"/>
  <c r="H18" i="1" l="1"/>
  <c r="I18" i="1" l="1"/>
  <c r="J18" i="1" l="1"/>
  <c r="K18" i="1" l="1"/>
  <c r="L18" i="1" l="1"/>
  <c r="M18" i="1" l="1"/>
  <c r="B4" i="2"/>
  <c r="B13" i="2" s="1"/>
  <c r="B8" i="12" s="1"/>
  <c r="B11" i="12" s="1"/>
  <c r="B13" i="12" s="1"/>
  <c r="B3" i="1" l="1"/>
  <c r="B8" i="1" s="1"/>
  <c r="C11" i="12"/>
  <c r="C13" i="12" s="1"/>
  <c r="C2" i="2"/>
  <c r="C4" i="2" s="1"/>
  <c r="C13" i="2" s="1"/>
  <c r="D2" i="2" l="1"/>
  <c r="D4" i="2" s="1"/>
  <c r="E2" i="2" s="1"/>
  <c r="E4" i="2" s="1"/>
  <c r="E13" i="2" s="1"/>
  <c r="C3" i="1"/>
  <c r="C8" i="1" s="1"/>
  <c r="D8" i="12"/>
  <c r="D11" i="12" s="1"/>
  <c r="D13" i="12" s="1"/>
  <c r="D13" i="2" l="1"/>
  <c r="E8" i="12" s="1"/>
  <c r="E11" i="12" s="1"/>
  <c r="E13" i="12" s="1"/>
  <c r="D3" i="1"/>
  <c r="D8" i="1" s="1"/>
  <c r="F8" i="12"/>
  <c r="F11" i="12" s="1"/>
  <c r="F13" i="12" s="1"/>
  <c r="F2" i="2"/>
  <c r="F4" i="2" s="1"/>
  <c r="F13" i="2" s="1"/>
  <c r="E3" i="1"/>
  <c r="E8" i="1" s="1"/>
  <c r="G8" i="12" l="1"/>
  <c r="G11" i="12" s="1"/>
  <c r="G13" i="12" s="1"/>
  <c r="G2" i="2"/>
  <c r="G4" i="2" s="1"/>
  <c r="G13" i="2" s="1"/>
  <c r="F3" i="1"/>
  <c r="F8" i="1" s="1"/>
  <c r="H8" i="12" l="1"/>
  <c r="H11" i="12" s="1"/>
  <c r="H13" i="12" s="1"/>
  <c r="H2" i="2"/>
  <c r="H4" i="2" s="1"/>
  <c r="H13" i="2" s="1"/>
  <c r="G3" i="1"/>
  <c r="G8" i="1" s="1"/>
  <c r="I8" i="12" l="1"/>
  <c r="I11" i="12" s="1"/>
  <c r="I13" i="12" s="1"/>
  <c r="I2" i="2"/>
  <c r="I4" i="2" s="1"/>
  <c r="I13" i="2" s="1"/>
  <c r="H3" i="1"/>
  <c r="H8" i="1" s="1"/>
  <c r="J8" i="12" l="1"/>
  <c r="J11" i="12" s="1"/>
  <c r="J13" i="12" s="1"/>
  <c r="J2" i="2"/>
  <c r="J4" i="2" s="1"/>
  <c r="J13" i="2" s="1"/>
  <c r="I3" i="1"/>
  <c r="I8" i="1" s="1"/>
  <c r="K8" i="12" l="1"/>
  <c r="K11" i="12" s="1"/>
  <c r="K13" i="12" s="1"/>
  <c r="K2" i="2"/>
  <c r="K4" i="2" s="1"/>
  <c r="K13" i="2" s="1"/>
  <c r="J3" i="1"/>
  <c r="J8" i="1" s="1"/>
  <c r="L8" i="12" l="1"/>
  <c r="L11" i="12" s="1"/>
  <c r="L13" i="12" s="1"/>
  <c r="L2" i="2"/>
  <c r="L4" i="2" s="1"/>
  <c r="L13" i="2" s="1"/>
  <c r="K3" i="1"/>
  <c r="K8" i="1" s="1"/>
  <c r="M8" i="12" l="1"/>
  <c r="M11" i="12" s="1"/>
  <c r="M13" i="12" s="1"/>
  <c r="M2" i="2"/>
  <c r="M4" i="2" s="1"/>
  <c r="M13" i="2" s="1"/>
  <c r="L3" i="1"/>
  <c r="L8" i="1" s="1"/>
  <c r="M3" i="1" l="1"/>
  <c r="M8" i="1" s="1"/>
  <c r="N8" i="12" l="1"/>
  <c r="N11" i="12" l="1"/>
  <c r="N13" i="12" s="1"/>
</calcChain>
</file>

<file path=xl/sharedStrings.xml><?xml version="1.0" encoding="utf-8"?>
<sst xmlns="http://schemas.openxmlformats.org/spreadsheetml/2006/main" count="335" uniqueCount="68">
  <si>
    <t>Bir Önceki Yıldan Devreden-Ay Başı</t>
  </si>
  <si>
    <t>İptal (-)</t>
  </si>
  <si>
    <t>Bir Önceki Yıldan Devreden-Ay Sonu</t>
  </si>
  <si>
    <t>POSTPAİD</t>
  </si>
  <si>
    <t>PREPAİD</t>
  </si>
  <si>
    <t>Kümülatif Toplam</t>
  </si>
  <si>
    <t>Yeni Tesis Sayıları-Ay Sonu (Kümülatif)</t>
  </si>
  <si>
    <t>Ay Sonu Toplam Abone Sayısı</t>
  </si>
  <si>
    <t>RUHSATNAME</t>
  </si>
  <si>
    <t>KULLANIM</t>
  </si>
  <si>
    <t>Ay Sonu Toplam Tahakkuk</t>
  </si>
  <si>
    <t>Devreden Aboneler</t>
  </si>
  <si>
    <t>Yeni Tesisler (Postpaid)</t>
  </si>
  <si>
    <t>Yeni Tesisler (Prepaid)</t>
  </si>
  <si>
    <t>Ruhsatname Ücreti (Peşin, Prepaid)</t>
  </si>
  <si>
    <t>Ruhsatname Ücreti (Taksitli, Postpaid)</t>
  </si>
  <si>
    <t>Kullanım Ücreti (Taksitli, Postpaid)</t>
  </si>
  <si>
    <t>Kullanım Ücreti (Peşin, Prepaid)</t>
  </si>
  <si>
    <t>Katsayılar</t>
  </si>
  <si>
    <t>Telsiz Ücreti</t>
  </si>
  <si>
    <t>Yeni Tesis Sayıları (BRÜT)</t>
  </si>
  <si>
    <t>Yeni Tesis Sayıları (NET)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</si>
  <si>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</si>
  <si>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</si>
  <si>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</si>
  <si>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</si>
  <si>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</si>
  <si>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</si>
  <si>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</si>
  <si>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</si>
  <si>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</si>
  <si>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</si>
  <si>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</si>
  <si>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</si>
  <si>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</si>
  <si>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</si>
  <si>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</si>
  <si>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</si>
  <si>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</si>
  <si>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</si>
  <si>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</si>
  <si>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</si>
  <si>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</si>
  <si>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</si>
  <si>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</si>
  <si>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</si>
  <si>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Ocak'ta gelenler</t>
  </si>
  <si>
    <t>Şubat'ta gelenler</t>
  </si>
  <si>
    <t>Mart'ta gelenler</t>
  </si>
  <si>
    <t>Nisan'da gelenler</t>
  </si>
  <si>
    <t>Mayıs'ta gelenler</t>
  </si>
  <si>
    <t>Haziran'da gelenler</t>
  </si>
  <si>
    <t>Temmuz'da gelenler</t>
  </si>
  <si>
    <t>Ağustos'ta gelenler</t>
  </si>
  <si>
    <t>Eylül'de gelenler</t>
  </si>
  <si>
    <t>Ekim'de gelenler</t>
  </si>
  <si>
    <t>Kasım'da gelenler</t>
  </si>
  <si>
    <t>Aralık'ta gelenler</t>
  </si>
  <si>
    <t>Kullanım Ücreti (Taksitli, Postpaid)*</t>
  </si>
  <si>
    <t>*: Postpaid abonelerin ödeyeceği 1/12 telsiz ücretini hesaplar.</t>
  </si>
  <si>
    <t>AY SONU TOPLAM TAHAKKUK</t>
  </si>
  <si>
    <t>Ruhsatname Ücreti (Kalan Ücret)</t>
  </si>
  <si>
    <t>Kullanım Ücreti (Peşin, Prepaid) - Yıl Başı**</t>
  </si>
  <si>
    <t>**: Raporlama yılına ön ödemeli olarak devreden abonelerin yıllık kullanım ücretlerini hesaplar.</t>
  </si>
  <si>
    <t>YILBAŞI</t>
  </si>
  <si>
    <t>3065 sayılı Kanunun Geçici 38’inci maddesi 
kapsamındaki abonelikler</t>
  </si>
  <si>
    <t>5809 sayılı Kanunun 46'ıncı maddesinin 2'inci fıkrasının 
ikinci cümlesi kapsamındaki  abonelikler</t>
  </si>
  <si>
    <t>5809 sayılı Kanunun 2'inci maddesinin üçüncü fıkrası 
kapsamındaki abonelikler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</si>
</sst>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i/>
      <sz val="11"/>
      <name val="Calibri"/>
      <family val="2"/>
      <charset val="162"/>
      <scheme val="minor"/>
    </font>
    <font>
      <b/>
      <sz val="11"/>
      <color indexed="8"/>
      <name val="Calibri"/>
      <family val="2"/>
      <charset val="162"/>
      <scheme val="minor"/>
    </font>
    <font>
      <b/>
      <i/>
      <sz val="1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left" vertic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3" fillId="3" borderId="1" xfId="0" applyNumberFormat="1" applyFont="1" applyFill="1" applyBorder="1"/>
    <xf numFmtId="3" fontId="3" fillId="0" borderId="1" xfId="0" applyNumberFormat="1" applyFont="1" applyFill="1" applyBorder="1"/>
    <xf numFmtId="0" fontId="0" fillId="0" borderId="0" xfId="0" applyFont="1"/>
    <xf numFmtId="3" fontId="3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0" fontId="1" fillId="0" borderId="0" xfId="0" applyFont="1"/>
    <xf numFmtId="3" fontId="0" fillId="0" borderId="0" xfId="0" applyNumberFormat="1"/>
    <xf numFmtId="0" fontId="0" fillId="0" borderId="0" xfId="0" applyFont="1" applyAlignment="1">
      <alignment horizontal="left"/>
    </xf>
    <xf numFmtId="4" fontId="0" fillId="0" borderId="0" xfId="0" applyNumberFormat="1" applyFont="1"/>
    <xf numFmtId="2" fontId="0" fillId="3" borderId="1" xfId="0" applyNumberFormat="1" applyFill="1" applyBorder="1"/>
    <xf numFmtId="17" fontId="1" fillId="4" borderId="1" xfId="0" applyNumberFormat="1" applyFont="1" applyFill="1" applyBorder="1" applyAlignment="1">
      <alignment horizontal="center"/>
    </xf>
    <xf numFmtId="17" fontId="2" fillId="4" borderId="1" xfId="0" applyNumberFormat="1" applyFont="1" applyFill="1" applyBorder="1" applyAlignment="1">
      <alignment horizontal="left" vertical="center" wrapText="1"/>
    </xf>
    <xf numFmtId="17" fontId="4" fillId="4" borderId="1" xfId="0" applyNumberFormat="1" applyFont="1" applyFill="1" applyBorder="1" applyAlignment="1">
      <alignment horizontal="left" vertical="center" wrapText="1"/>
    </xf>
    <xf numFmtId="17" fontId="2" fillId="5" borderId="1" xfId="0" applyNumberFormat="1" applyFont="1" applyFill="1" applyBorder="1" applyAlignment="1">
      <alignment horizontal="left" vertical="center" wrapText="1"/>
    </xf>
    <xf numFmtId="17" fontId="4" fillId="5" borderId="1" xfId="0" applyNumberFormat="1" applyFont="1" applyFill="1" applyBorder="1" applyAlignment="1">
      <alignment horizontal="left" vertical="center" wrapText="1"/>
    </xf>
    <xf numFmtId="17" fontId="1" fillId="5" borderId="1" xfId="0" applyNumberFormat="1" applyFont="1" applyFill="1" applyBorder="1" applyAlignment="1">
      <alignment horizontal="center"/>
    </xf>
    <xf numFmtId="17" fontId="2" fillId="6" borderId="1" xfId="0" applyNumberFormat="1" applyFont="1" applyFill="1" applyBorder="1" applyAlignment="1">
      <alignment horizontal="left" vertical="center" wrapText="1"/>
    </xf>
    <xf numFmtId="17" fontId="4" fillId="6" borderId="1" xfId="0" applyNumberFormat="1" applyFont="1" applyFill="1" applyBorder="1" applyAlignment="1">
      <alignment horizontal="left" vertical="center" wrapText="1"/>
    </xf>
    <xf numFmtId="17" fontId="1" fillId="6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/>
    <xf numFmtId="3" fontId="3" fillId="3" borderId="1" xfId="0" applyNumberFormat="1" applyFont="1" applyFill="1" applyBorder="1" applyAlignment="1">
      <alignment horizontal="right"/>
    </xf>
    <xf numFmtId="17" fontId="1" fillId="0" borderId="1" xfId="0" applyNumberFormat="1" applyFont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5" borderId="1" xfId="0" applyFill="1" applyBorder="1"/>
    <xf numFmtId="3" fontId="3" fillId="5" borderId="1" xfId="0" applyNumberFormat="1" applyFont="1" applyFill="1" applyBorder="1"/>
    <xf numFmtId="3" fontId="3" fillId="0" borderId="1" xfId="0" applyNumberFormat="1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17" fontId="4" fillId="6" borderId="1" xfId="0" applyNumberFormat="1" applyFont="1" applyFill="1" applyBorder="1" applyAlignment="1">
      <alignment horizontal="center" vertical="center" wrapText="1"/>
    </xf>
    <xf numFmtId="17" fontId="4" fillId="4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Border="1"/>
    <xf numFmtId="2" fontId="0" fillId="0" borderId="0" xfId="0" applyNumberFormat="1" applyFont="1"/>
    <xf numFmtId="2" fontId="0" fillId="0" borderId="1" xfId="0" applyNumberFormat="1" applyBorder="1" applyAlignment="1">
      <alignment horizontal="left"/>
    </xf>
    <xf numFmtId="2" fontId="0" fillId="0" borderId="0" xfId="0" applyNumberFormat="1" applyFont="1" applyAlignment="1">
      <alignment horizontal="left"/>
    </xf>
    <xf numFmtId="17" fontId="1" fillId="0" borderId="1" xfId="0" applyNumberFormat="1" applyFont="1" applyFill="1" applyBorder="1" applyAlignment="1">
      <alignment horizontal="center"/>
    </xf>
    <xf numFmtId="17" fontId="0" fillId="0" borderId="1" xfId="0" applyNumberFormat="1" applyFont="1" applyFill="1" applyBorder="1" applyAlignment="1">
      <alignment horizontal="center"/>
    </xf>
    <xf numFmtId="1" fontId="7" fillId="0" borderId="0" xfId="0" applyNumberFormat="1" applyFont="1" applyBorder="1"/>
    <xf numFmtId="17" fontId="1" fillId="3" borderId="1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17" fontId="2" fillId="3" borderId="1" xfId="0" applyNumberFormat="1" applyFont="1" applyFill="1" applyBorder="1" applyAlignment="1">
      <alignment horizontal="left" vertical="center" wrapText="1"/>
    </xf>
    <xf numFmtId="17" fontId="4" fillId="3" borderId="1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3" fontId="3" fillId="8" borderId="1" xfId="0" applyNumberFormat="1" applyFont="1" applyFill="1" applyBorder="1" applyAlignment="1">
      <alignment vertical="center"/>
    </xf>
    <xf numFmtId="2" fontId="0" fillId="9" borderId="1" xfId="0" applyNumberFormat="1" applyFont="1" applyFill="1" applyBorder="1"/>
    <xf numFmtId="0" fontId="8" fillId="10" borderId="1" xfId="0" applyFont="1" applyFill="1" applyBorder="1" applyAlignment="1">
      <alignment horizontal="left"/>
    </xf>
    <xf numFmtId="3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3" fontId="3" fillId="11" borderId="1" xfId="0" applyNumberFormat="1" applyFont="1" applyFill="1" applyBorder="1" applyAlignment="1">
      <alignment horizontal="right"/>
    </xf>
    <xf numFmtId="17" fontId="2" fillId="4" borderId="1" xfId="0" applyNumberFormat="1" applyFont="1" applyFill="1" applyBorder="1" applyAlignment="1">
      <alignment horizontal="right" vertical="center" wrapText="1"/>
    </xf>
    <xf numFmtId="17" fontId="2" fillId="6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M17"/>
  <sheetViews>
    <sheetView workbookViewId="0">
      <selection activeCell="B2" sqref="B2"/>
    </sheetView>
  </sheetViews>
  <sheetFormatPr defaultColWidth="9.140625" defaultRowHeight="15" x14ac:dyDescent="0.25"/>
  <cols>
    <col min="1" max="1" width="54.28515625" style="11" customWidth="1"/>
    <col min="2" max="2" width="13.85546875" style="6" bestFit="1" customWidth="1"/>
    <col min="3" max="13" width="10.85546875" style="6" customWidth="1"/>
    <col min="14" max="16384" width="9.140625" style="6"/>
  </cols>
  <sheetData>
    <row r="1" spans="1:13" s="3" customFormat="1" x14ac:dyDescent="0.25">
      <c r="A1" s="1" t="s">
        <v>3</v>
      </c>
      <c r="B1" s="14" t="s">
        <v>22</v>
      </c>
      <c r="C1" s="14" t="s">
        <v>23</v>
      </c>
      <c r="D1" s="14" t="s">
        <v>24</v>
      </c>
      <c r="E1" s="14" t="s">
        <v>25</v>
      </c>
      <c r="F1" s="14" t="s">
        <v>26</v>
      </c>
      <c r="G1" s="14" t="s">
        <v>27</v>
      </c>
      <c r="H1" s="14" t="s">
        <v>28</v>
      </c>
      <c r="I1" s="14" t="s">
        <v>29</v>
      </c>
      <c r="J1" s="14" t="s">
        <v>30</v>
      </c>
      <c r="K1" s="14" t="s">
        <v>31</v>
      </c>
      <c r="L1" s="14" t="s">
        <v>32</v>
      </c>
      <c r="M1" s="14" t="s">
        <v>33</v>
      </c>
    </row>
    <row r="2" spans="1:13" x14ac:dyDescent="0.25">
      <c r="A2" s="15" t="s">
        <v>0</v>
      </c>
      <c r="B2" s="5"/>
      <c r="C2" s="5">
        <f t="shared" ref="C2:M2" si="0">B4</f>
        <v>0</v>
      </c>
      <c r="D2" s="5">
        <f t="shared" si="0"/>
        <v>0</v>
      </c>
      <c r="E2" s="5">
        <f t="shared" si="0"/>
        <v>0</v>
      </c>
      <c r="F2" s="5">
        <f t="shared" si="0"/>
        <v>0</v>
      </c>
      <c r="G2" s="5">
        <f t="shared" si="0"/>
        <v>0</v>
      </c>
      <c r="H2" s="5">
        <f t="shared" si="0"/>
        <v>0</v>
      </c>
      <c r="I2" s="5">
        <f t="shared" si="0"/>
        <v>0</v>
      </c>
      <c r="J2" s="5">
        <f t="shared" si="0"/>
        <v>0</v>
      </c>
      <c r="K2" s="5">
        <f t="shared" si="0"/>
        <v>0</v>
      </c>
      <c r="L2" s="5">
        <f t="shared" si="0"/>
        <v>0</v>
      </c>
      <c r="M2" s="5">
        <f t="shared" si="0"/>
        <v>0</v>
      </c>
    </row>
    <row r="3" spans="1:13" x14ac:dyDescent="0.25">
      <c r="A3" s="15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s="9" customFormat="1" x14ac:dyDescent="0.25">
      <c r="A4" s="16" t="s">
        <v>2</v>
      </c>
      <c r="B4" s="23">
        <f t="shared" ref="B4:M4" si="1">B2-SUM(B3:B3)</f>
        <v>0</v>
      </c>
      <c r="C4" s="23">
        <f t="shared" si="1"/>
        <v>0</v>
      </c>
      <c r="D4" s="23">
        <f t="shared" si="1"/>
        <v>0</v>
      </c>
      <c r="E4" s="23">
        <f t="shared" si="1"/>
        <v>0</v>
      </c>
      <c r="F4" s="23">
        <f t="shared" si="1"/>
        <v>0</v>
      </c>
      <c r="G4" s="23">
        <f t="shared" si="1"/>
        <v>0</v>
      </c>
      <c r="H4" s="23">
        <f t="shared" si="1"/>
        <v>0</v>
      </c>
      <c r="I4" s="23">
        <f t="shared" si="1"/>
        <v>0</v>
      </c>
      <c r="J4" s="23">
        <f t="shared" si="1"/>
        <v>0</v>
      </c>
      <c r="K4" s="23">
        <f t="shared" si="1"/>
        <v>0</v>
      </c>
      <c r="L4" s="23">
        <f t="shared" si="1"/>
        <v>0</v>
      </c>
      <c r="M4" s="23">
        <f t="shared" si="1"/>
        <v>0</v>
      </c>
    </row>
    <row r="5" spans="1:13" customFormat="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5">
      <c r="A7" s="1" t="s">
        <v>4</v>
      </c>
      <c r="B7" s="22" t="s">
        <v>22</v>
      </c>
      <c r="C7" s="22" t="s">
        <v>23</v>
      </c>
      <c r="D7" s="22" t="s">
        <v>24</v>
      </c>
      <c r="E7" s="22" t="s">
        <v>25</v>
      </c>
      <c r="F7" s="22" t="s">
        <v>26</v>
      </c>
      <c r="G7" s="22" t="s">
        <v>27</v>
      </c>
      <c r="H7" s="22" t="s">
        <v>28</v>
      </c>
      <c r="I7" s="22" t="s">
        <v>29</v>
      </c>
      <c r="J7" s="22" t="s">
        <v>30</v>
      </c>
      <c r="K7" s="22" t="s">
        <v>31</v>
      </c>
      <c r="L7" s="22" t="s">
        <v>32</v>
      </c>
      <c r="M7" s="22" t="s">
        <v>33</v>
      </c>
    </row>
    <row r="8" spans="1:13" x14ac:dyDescent="0.25">
      <c r="A8" s="20" t="s">
        <v>0</v>
      </c>
      <c r="B8" s="24"/>
      <c r="C8" s="5">
        <f t="shared" ref="C8:M8" si="2">B10</f>
        <v>0</v>
      </c>
      <c r="D8" s="5">
        <f t="shared" si="2"/>
        <v>0</v>
      </c>
      <c r="E8" s="5">
        <f t="shared" si="2"/>
        <v>0</v>
      </c>
      <c r="F8" s="5">
        <f t="shared" si="2"/>
        <v>0</v>
      </c>
      <c r="G8" s="5">
        <f t="shared" si="2"/>
        <v>0</v>
      </c>
      <c r="H8" s="5">
        <f t="shared" si="2"/>
        <v>0</v>
      </c>
      <c r="I8" s="5">
        <f t="shared" si="2"/>
        <v>0</v>
      </c>
      <c r="J8" s="5">
        <f t="shared" si="2"/>
        <v>0</v>
      </c>
      <c r="K8" s="5">
        <f t="shared" si="2"/>
        <v>0</v>
      </c>
      <c r="L8" s="5">
        <f t="shared" si="2"/>
        <v>0</v>
      </c>
      <c r="M8" s="5">
        <f t="shared" si="2"/>
        <v>0</v>
      </c>
    </row>
    <row r="9" spans="1:13" x14ac:dyDescent="0.25">
      <c r="A9" s="20" t="s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x14ac:dyDescent="0.25">
      <c r="A10" s="21" t="s">
        <v>2</v>
      </c>
      <c r="B10" s="8">
        <f t="shared" ref="B10:M10" si="3">B8-SUM(B9:B9)</f>
        <v>0</v>
      </c>
      <c r="C10" s="8">
        <f t="shared" si="3"/>
        <v>0</v>
      </c>
      <c r="D10" s="8">
        <f t="shared" si="3"/>
        <v>0</v>
      </c>
      <c r="E10" s="8">
        <f t="shared" si="3"/>
        <v>0</v>
      </c>
      <c r="F10" s="8">
        <f t="shared" si="3"/>
        <v>0</v>
      </c>
      <c r="G10" s="8">
        <f t="shared" si="3"/>
        <v>0</v>
      </c>
      <c r="H10" s="8">
        <f t="shared" si="3"/>
        <v>0</v>
      </c>
      <c r="I10" s="8">
        <f t="shared" si="3"/>
        <v>0</v>
      </c>
      <c r="J10" s="8">
        <f t="shared" si="3"/>
        <v>0</v>
      </c>
      <c r="K10" s="8">
        <f t="shared" si="3"/>
        <v>0</v>
      </c>
      <c r="L10" s="8">
        <f t="shared" si="3"/>
        <v>0</v>
      </c>
      <c r="M10" s="8">
        <f t="shared" si="3"/>
        <v>0</v>
      </c>
    </row>
    <row r="11" spans="1:13" x14ac:dyDescent="0.25">
      <c r="B11"/>
      <c r="C11"/>
      <c r="D11"/>
      <c r="E11"/>
      <c r="F11"/>
      <c r="G11"/>
      <c r="H11"/>
      <c r="I11"/>
      <c r="J11"/>
      <c r="K11"/>
      <c r="L11"/>
      <c r="M11"/>
    </row>
    <row r="12" spans="1:13" x14ac:dyDescent="0.25">
      <c r="B12"/>
      <c r="C12"/>
      <c r="D12"/>
      <c r="E12"/>
      <c r="F12"/>
      <c r="G12"/>
      <c r="H12"/>
      <c r="I12"/>
      <c r="J12"/>
      <c r="K12"/>
      <c r="L12"/>
      <c r="M12"/>
    </row>
    <row r="13" spans="1:13" x14ac:dyDescent="0.25">
      <c r="A13" s="13" t="s">
        <v>58</v>
      </c>
      <c r="B13" s="4">
        <f>(B3+B4)*BirimÜcret!B42</f>
        <v>0</v>
      </c>
      <c r="C13" s="4">
        <f>(C3+C4)*BirimÜcret!C42</f>
        <v>0</v>
      </c>
      <c r="D13" s="4">
        <f>(D3+D4)*BirimÜcret!D42</f>
        <v>0</v>
      </c>
      <c r="E13" s="4">
        <f>(E3+E4)*BirimÜcret!E42</f>
        <v>0</v>
      </c>
      <c r="F13" s="4">
        <f>(F3+F4)*BirimÜcret!F42</f>
        <v>0</v>
      </c>
      <c r="G13" s="4">
        <f>(G3+G4)*BirimÜcret!G42</f>
        <v>0</v>
      </c>
      <c r="H13" s="4">
        <f>(H3+H4)*BirimÜcret!H42</f>
        <v>0</v>
      </c>
      <c r="I13" s="4">
        <f>(I3+I4)*BirimÜcret!I42</f>
        <v>0</v>
      </c>
      <c r="J13" s="4">
        <f>(J3+J4)*BirimÜcret!J42</f>
        <v>0</v>
      </c>
      <c r="K13" s="4">
        <f>(K3+K4)*BirimÜcret!K42</f>
        <v>0</v>
      </c>
      <c r="L13" s="4">
        <f>(L3+L4)*BirimÜcret!L42</f>
        <v>0</v>
      </c>
      <c r="M13" s="4">
        <f>(M3+M4)*BirimÜcret!M42</f>
        <v>0</v>
      </c>
    </row>
    <row r="14" spans="1:13" x14ac:dyDescent="0.25">
      <c r="A14" s="13" t="s">
        <v>62</v>
      </c>
      <c r="B14" s="4">
        <f>B8*BirimÜcret!B43</f>
        <v>0</v>
      </c>
      <c r="C14"/>
      <c r="D14"/>
      <c r="E14"/>
      <c r="F14"/>
      <c r="G14"/>
      <c r="H14"/>
      <c r="I14"/>
      <c r="J14"/>
      <c r="K14"/>
      <c r="L14"/>
      <c r="M14"/>
    </row>
    <row r="16" spans="1:13" x14ac:dyDescent="0.25">
      <c r="A16" s="11" t="s">
        <v>59</v>
      </c>
    </row>
    <row r="17" spans="1:1" x14ac:dyDescent="0.25">
      <c r="A17" s="11" t="s">
        <v>63</v>
      </c>
    </row>
  </sheetData>
  <pageMargins left="0.7" right="0.7" top="0.75" bottom="0.75" header="0.3" footer="0.3"/>
  <pageSetup paperSize="9" scale="69" fitToHeight="0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9"/>
  <sheetViews>
    <sheetView workbookViewId="0">
      <selection activeCell="B69" sqref="B69"/>
    </sheetView>
  </sheetViews>
  <sheetFormatPr defaultColWidth="9.140625" defaultRowHeight="15" x14ac:dyDescent="0.25"/>
  <cols>
    <col min="1" max="1" width="54.28515625" style="33" customWidth="1"/>
    <col min="2" max="13" width="10.85546875" style="29" customWidth="1"/>
    <col min="14" max="16384" width="9.140625" style="29"/>
  </cols>
  <sheetData>
    <row r="1" spans="1:15" s="45" customFormat="1" x14ac:dyDescent="0.25">
      <c r="A1" s="25" t="s">
        <v>21</v>
      </c>
      <c r="B1" s="35" t="s">
        <v>22</v>
      </c>
      <c r="C1" s="35" t="s">
        <v>23</v>
      </c>
      <c r="D1" s="35" t="s">
        <v>24</v>
      </c>
      <c r="E1" s="35" t="s">
        <v>25</v>
      </c>
      <c r="F1" s="35" t="s">
        <v>26</v>
      </c>
      <c r="G1" s="35" t="s">
        <v>27</v>
      </c>
      <c r="H1" s="35" t="s">
        <v>28</v>
      </c>
      <c r="I1" s="35" t="s">
        <v>29</v>
      </c>
      <c r="J1" s="35" t="s">
        <v>30</v>
      </c>
      <c r="K1" s="35" t="s">
        <v>31</v>
      </c>
      <c r="L1" s="35" t="s">
        <v>32</v>
      </c>
      <c r="M1" s="35" t="s">
        <v>33</v>
      </c>
    </row>
    <row r="2" spans="1:15" x14ac:dyDescent="0.25">
      <c r="A2" s="48" t="s">
        <v>46</v>
      </c>
      <c r="B2" s="26">
        <f>B16-(B29)</f>
        <v>0</v>
      </c>
      <c r="C2" s="26">
        <f t="shared" ref="C2:M2" si="0">B2-(C29)</f>
        <v>0</v>
      </c>
      <c r="D2" s="26">
        <f t="shared" si="0"/>
        <v>0</v>
      </c>
      <c r="E2" s="26">
        <f t="shared" si="0"/>
        <v>0</v>
      </c>
      <c r="F2" s="26">
        <f t="shared" si="0"/>
        <v>0</v>
      </c>
      <c r="G2" s="26">
        <f t="shared" si="0"/>
        <v>0</v>
      </c>
      <c r="H2" s="26">
        <f t="shared" si="0"/>
        <v>0</v>
      </c>
      <c r="I2" s="26">
        <f t="shared" si="0"/>
        <v>0</v>
      </c>
      <c r="J2" s="26">
        <f t="shared" si="0"/>
        <v>0</v>
      </c>
      <c r="K2" s="26">
        <f t="shared" si="0"/>
        <v>0</v>
      </c>
      <c r="L2" s="26">
        <f t="shared" si="0"/>
        <v>0</v>
      </c>
      <c r="M2" s="26">
        <f t="shared" si="0"/>
        <v>0</v>
      </c>
      <c r="O2" s="46"/>
    </row>
    <row r="3" spans="1:15" x14ac:dyDescent="0.25">
      <c r="A3" s="48" t="s">
        <v>47</v>
      </c>
      <c r="B3" s="32"/>
      <c r="C3" s="26">
        <f>C17-(C30)</f>
        <v>0</v>
      </c>
      <c r="D3" s="26">
        <f t="shared" ref="D3:M3" si="1">C3-(D30)</f>
        <v>0</v>
      </c>
      <c r="E3" s="26">
        <f t="shared" si="1"/>
        <v>0</v>
      </c>
      <c r="F3" s="26">
        <f t="shared" si="1"/>
        <v>0</v>
      </c>
      <c r="G3" s="26">
        <f t="shared" si="1"/>
        <v>0</v>
      </c>
      <c r="H3" s="26">
        <f t="shared" si="1"/>
        <v>0</v>
      </c>
      <c r="I3" s="26">
        <f t="shared" si="1"/>
        <v>0</v>
      </c>
      <c r="J3" s="26">
        <f t="shared" si="1"/>
        <v>0</v>
      </c>
      <c r="K3" s="26">
        <f t="shared" si="1"/>
        <v>0</v>
      </c>
      <c r="L3" s="26">
        <f t="shared" si="1"/>
        <v>0</v>
      </c>
      <c r="M3" s="26">
        <f t="shared" si="1"/>
        <v>0</v>
      </c>
      <c r="O3" s="46"/>
    </row>
    <row r="4" spans="1:15" x14ac:dyDescent="0.25">
      <c r="A4" s="48" t="s">
        <v>48</v>
      </c>
      <c r="B4" s="32"/>
      <c r="C4" s="32"/>
      <c r="D4" s="26">
        <f>D18-(D31)</f>
        <v>0</v>
      </c>
      <c r="E4" s="26">
        <f t="shared" ref="E4:M4" si="2">D4-(E31)</f>
        <v>0</v>
      </c>
      <c r="F4" s="26">
        <f t="shared" si="2"/>
        <v>0</v>
      </c>
      <c r="G4" s="26">
        <f t="shared" si="2"/>
        <v>0</v>
      </c>
      <c r="H4" s="26">
        <f t="shared" si="2"/>
        <v>0</v>
      </c>
      <c r="I4" s="26">
        <f t="shared" si="2"/>
        <v>0</v>
      </c>
      <c r="J4" s="26">
        <f t="shared" si="2"/>
        <v>0</v>
      </c>
      <c r="K4" s="26">
        <f t="shared" si="2"/>
        <v>0</v>
      </c>
      <c r="L4" s="26">
        <f t="shared" si="2"/>
        <v>0</v>
      </c>
      <c r="M4" s="26">
        <f t="shared" si="2"/>
        <v>0</v>
      </c>
      <c r="O4" s="46"/>
    </row>
    <row r="5" spans="1:15" x14ac:dyDescent="0.25">
      <c r="A5" s="48" t="s">
        <v>49</v>
      </c>
      <c r="B5" s="32"/>
      <c r="C5" s="32"/>
      <c r="D5" s="32"/>
      <c r="E5" s="26">
        <f>E19-(E32)</f>
        <v>0</v>
      </c>
      <c r="F5" s="26">
        <f t="shared" ref="F5:M5" si="3">E5-(F32)</f>
        <v>0</v>
      </c>
      <c r="G5" s="26">
        <f t="shared" si="3"/>
        <v>0</v>
      </c>
      <c r="H5" s="26">
        <f t="shared" si="3"/>
        <v>0</v>
      </c>
      <c r="I5" s="26">
        <f t="shared" si="3"/>
        <v>0</v>
      </c>
      <c r="J5" s="26">
        <f t="shared" si="3"/>
        <v>0</v>
      </c>
      <c r="K5" s="26">
        <f t="shared" si="3"/>
        <v>0</v>
      </c>
      <c r="L5" s="26">
        <f t="shared" si="3"/>
        <v>0</v>
      </c>
      <c r="M5" s="26">
        <f t="shared" si="3"/>
        <v>0</v>
      </c>
      <c r="O5" s="46"/>
    </row>
    <row r="6" spans="1:15" x14ac:dyDescent="0.25">
      <c r="A6" s="48" t="s">
        <v>50</v>
      </c>
      <c r="B6" s="32"/>
      <c r="C6" s="32"/>
      <c r="D6" s="32"/>
      <c r="E6" s="32"/>
      <c r="F6" s="26">
        <f>F20-(F33)</f>
        <v>0</v>
      </c>
      <c r="G6" s="26">
        <f t="shared" ref="G6:M6" si="4">F6-(G33)</f>
        <v>0</v>
      </c>
      <c r="H6" s="26">
        <f t="shared" si="4"/>
        <v>0</v>
      </c>
      <c r="I6" s="26">
        <f t="shared" si="4"/>
        <v>0</v>
      </c>
      <c r="J6" s="26">
        <f t="shared" si="4"/>
        <v>0</v>
      </c>
      <c r="K6" s="26">
        <f t="shared" si="4"/>
        <v>0</v>
      </c>
      <c r="L6" s="26">
        <f t="shared" si="4"/>
        <v>0</v>
      </c>
      <c r="M6" s="26">
        <f t="shared" si="4"/>
        <v>0</v>
      </c>
      <c r="O6" s="46"/>
    </row>
    <row r="7" spans="1:15" x14ac:dyDescent="0.25">
      <c r="A7" s="48" t="s">
        <v>51</v>
      </c>
      <c r="B7" s="32"/>
      <c r="C7" s="32"/>
      <c r="D7" s="32"/>
      <c r="E7" s="32"/>
      <c r="F7" s="32"/>
      <c r="G7" s="26">
        <f>G21-(G34)</f>
        <v>0</v>
      </c>
      <c r="H7" s="26">
        <f t="shared" ref="H7:M7" si="5">G7-(H34)</f>
        <v>0</v>
      </c>
      <c r="I7" s="26">
        <f t="shared" si="5"/>
        <v>0</v>
      </c>
      <c r="J7" s="26">
        <f t="shared" si="5"/>
        <v>0</v>
      </c>
      <c r="K7" s="26">
        <f t="shared" si="5"/>
        <v>0</v>
      </c>
      <c r="L7" s="26">
        <f t="shared" si="5"/>
        <v>0</v>
      </c>
      <c r="M7" s="26">
        <f t="shared" si="5"/>
        <v>0</v>
      </c>
      <c r="O7" s="46"/>
    </row>
    <row r="8" spans="1:15" x14ac:dyDescent="0.25">
      <c r="A8" s="48" t="s">
        <v>52</v>
      </c>
      <c r="B8" s="32"/>
      <c r="C8" s="32"/>
      <c r="D8" s="32"/>
      <c r="E8" s="32"/>
      <c r="F8" s="32"/>
      <c r="G8" s="32"/>
      <c r="H8" s="26">
        <f>H22-(H35)</f>
        <v>0</v>
      </c>
      <c r="I8" s="26">
        <f>H8-(I35)</f>
        <v>0</v>
      </c>
      <c r="J8" s="26">
        <f>I8-(J35)</f>
        <v>0</v>
      </c>
      <c r="K8" s="26">
        <f>J8-(K35)</f>
        <v>0</v>
      </c>
      <c r="L8" s="26">
        <f>K8-(L35)</f>
        <v>0</v>
      </c>
      <c r="M8" s="26">
        <f>L8-(M35)</f>
        <v>0</v>
      </c>
      <c r="O8" s="46"/>
    </row>
    <row r="9" spans="1:15" x14ac:dyDescent="0.25">
      <c r="A9" s="48" t="s">
        <v>53</v>
      </c>
      <c r="B9" s="32"/>
      <c r="C9" s="32"/>
      <c r="D9" s="32"/>
      <c r="E9" s="32"/>
      <c r="F9" s="32"/>
      <c r="G9" s="32"/>
      <c r="H9" s="32"/>
      <c r="I9" s="26">
        <f>I23-(I36)</f>
        <v>0</v>
      </c>
      <c r="J9" s="26">
        <f>I9-(J36)</f>
        <v>0</v>
      </c>
      <c r="K9" s="26">
        <f>J9-(K36)</f>
        <v>0</v>
      </c>
      <c r="L9" s="26">
        <f>K9-(L36)</f>
        <v>0</v>
      </c>
      <c r="M9" s="26">
        <f>L9-(M36)</f>
        <v>0</v>
      </c>
      <c r="O9" s="46"/>
    </row>
    <row r="10" spans="1:15" x14ac:dyDescent="0.25">
      <c r="A10" s="48" t="s">
        <v>54</v>
      </c>
      <c r="B10" s="32"/>
      <c r="C10" s="32"/>
      <c r="D10" s="32"/>
      <c r="E10" s="32"/>
      <c r="F10" s="32"/>
      <c r="G10" s="32"/>
      <c r="H10" s="32"/>
      <c r="I10" s="32"/>
      <c r="J10" s="26">
        <f>J24-(J37)</f>
        <v>0</v>
      </c>
      <c r="K10" s="26">
        <f>J10-(K37)</f>
        <v>0</v>
      </c>
      <c r="L10" s="26">
        <f>K10-(L37)</f>
        <v>0</v>
      </c>
      <c r="M10" s="26">
        <f>L10-(M37)</f>
        <v>0</v>
      </c>
      <c r="O10" s="46"/>
    </row>
    <row r="11" spans="1:15" x14ac:dyDescent="0.25">
      <c r="A11" s="48" t="s">
        <v>55</v>
      </c>
      <c r="B11" s="32"/>
      <c r="C11" s="32"/>
      <c r="D11" s="32"/>
      <c r="E11" s="32"/>
      <c r="F11" s="32"/>
      <c r="G11" s="32"/>
      <c r="H11" s="32"/>
      <c r="I11" s="32"/>
      <c r="J11" s="32"/>
      <c r="K11" s="26">
        <f>K25-(K38)</f>
        <v>0</v>
      </c>
      <c r="L11" s="26">
        <f>K11-(L38)</f>
        <v>0</v>
      </c>
      <c r="M11" s="26">
        <f>L11-(M38)</f>
        <v>0</v>
      </c>
      <c r="O11" s="46"/>
    </row>
    <row r="12" spans="1:15" x14ac:dyDescent="0.25">
      <c r="A12" s="48" t="s">
        <v>56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26">
        <f>L26-(L39)</f>
        <v>0</v>
      </c>
      <c r="M12" s="26">
        <f>L12-(M39)</f>
        <v>0</v>
      </c>
      <c r="O12" s="46"/>
    </row>
    <row r="13" spans="1:15" x14ac:dyDescent="0.25">
      <c r="A13" s="48" t="s">
        <v>57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6">
        <f>M27-(M40)</f>
        <v>0</v>
      </c>
      <c r="O13" s="46"/>
    </row>
    <row r="14" spans="1:15" x14ac:dyDescent="0.25">
      <c r="A14" s="27" t="s">
        <v>5</v>
      </c>
      <c r="B14" s="28">
        <f t="shared" ref="B14:M14" si="6">SUM(B2:B13)</f>
        <v>0</v>
      </c>
      <c r="C14" s="28">
        <f t="shared" si="6"/>
        <v>0</v>
      </c>
      <c r="D14" s="28">
        <f t="shared" si="6"/>
        <v>0</v>
      </c>
      <c r="E14" s="28">
        <f t="shared" si="6"/>
        <v>0</v>
      </c>
      <c r="F14" s="28">
        <f t="shared" si="6"/>
        <v>0</v>
      </c>
      <c r="G14" s="28">
        <f t="shared" si="6"/>
        <v>0</v>
      </c>
      <c r="H14" s="28">
        <f t="shared" si="6"/>
        <v>0</v>
      </c>
      <c r="I14" s="28">
        <f t="shared" si="6"/>
        <v>0</v>
      </c>
      <c r="J14" s="28">
        <f t="shared" si="6"/>
        <v>0</v>
      </c>
      <c r="K14" s="28">
        <f t="shared" si="6"/>
        <v>0</v>
      </c>
      <c r="L14" s="28">
        <f t="shared" si="6"/>
        <v>0</v>
      </c>
      <c r="M14" s="28">
        <f t="shared" si="6"/>
        <v>0</v>
      </c>
    </row>
    <row r="15" spans="1:15" s="45" customFormat="1" x14ac:dyDescent="0.25">
      <c r="A15" s="25" t="s">
        <v>20</v>
      </c>
      <c r="B15" s="35" t="s">
        <v>22</v>
      </c>
      <c r="C15" s="35" t="s">
        <v>23</v>
      </c>
      <c r="D15" s="35" t="s">
        <v>24</v>
      </c>
      <c r="E15" s="35" t="s">
        <v>25</v>
      </c>
      <c r="F15" s="35" t="s">
        <v>26</v>
      </c>
      <c r="G15" s="35" t="s">
        <v>27</v>
      </c>
      <c r="H15" s="35" t="s">
        <v>28</v>
      </c>
      <c r="I15" s="35" t="s">
        <v>29</v>
      </c>
      <c r="J15" s="35" t="s">
        <v>30</v>
      </c>
      <c r="K15" s="35" t="s">
        <v>31</v>
      </c>
      <c r="L15" s="35" t="s">
        <v>32</v>
      </c>
      <c r="M15" s="35" t="s">
        <v>33</v>
      </c>
    </row>
    <row r="16" spans="1:15" x14ac:dyDescent="0.25">
      <c r="A16" s="48" t="s">
        <v>46</v>
      </c>
      <c r="B16" s="5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O16" s="46"/>
    </row>
    <row r="17" spans="1:15" x14ac:dyDescent="0.25">
      <c r="A17" s="48" t="s">
        <v>47</v>
      </c>
      <c r="B17" s="32"/>
      <c r="C17" s="52"/>
      <c r="D17" s="32"/>
      <c r="E17" s="32"/>
      <c r="F17" s="32"/>
      <c r="G17" s="32"/>
      <c r="H17" s="32"/>
      <c r="I17" s="32"/>
      <c r="J17" s="32"/>
      <c r="K17" s="32"/>
      <c r="L17" s="32"/>
      <c r="M17" s="32"/>
      <c r="O17" s="46"/>
    </row>
    <row r="18" spans="1:15" x14ac:dyDescent="0.25">
      <c r="A18" s="48" t="s">
        <v>48</v>
      </c>
      <c r="B18" s="32"/>
      <c r="C18" s="32"/>
      <c r="D18" s="52"/>
      <c r="E18" s="32"/>
      <c r="F18" s="32"/>
      <c r="G18" s="32"/>
      <c r="H18" s="32"/>
      <c r="I18" s="32"/>
      <c r="J18" s="32"/>
      <c r="K18" s="32"/>
      <c r="L18" s="32"/>
      <c r="M18" s="32"/>
      <c r="O18" s="46"/>
    </row>
    <row r="19" spans="1:15" x14ac:dyDescent="0.25">
      <c r="A19" s="48" t="s">
        <v>49</v>
      </c>
      <c r="B19" s="32"/>
      <c r="C19" s="32"/>
      <c r="D19" s="32"/>
      <c r="E19" s="52"/>
      <c r="F19" s="32"/>
      <c r="G19" s="32"/>
      <c r="H19" s="32"/>
      <c r="I19" s="32"/>
      <c r="J19" s="32"/>
      <c r="K19" s="32"/>
      <c r="L19" s="32"/>
      <c r="M19" s="32"/>
      <c r="O19" s="46"/>
    </row>
    <row r="20" spans="1:15" x14ac:dyDescent="0.25">
      <c r="A20" s="48" t="s">
        <v>50</v>
      </c>
      <c r="B20" s="32"/>
      <c r="C20" s="32"/>
      <c r="D20" s="32"/>
      <c r="E20" s="32"/>
      <c r="F20" s="52"/>
      <c r="G20" s="32"/>
      <c r="H20" s="32"/>
      <c r="I20" s="32"/>
      <c r="J20" s="32"/>
      <c r="K20" s="32"/>
      <c r="L20" s="32"/>
      <c r="M20" s="32"/>
      <c r="O20" s="46"/>
    </row>
    <row r="21" spans="1:15" x14ac:dyDescent="0.25">
      <c r="A21" s="48" t="s">
        <v>51</v>
      </c>
      <c r="B21" s="32"/>
      <c r="C21" s="32"/>
      <c r="D21" s="32"/>
      <c r="E21" s="32"/>
      <c r="F21" s="32"/>
      <c r="G21" s="52"/>
      <c r="H21" s="32"/>
      <c r="I21" s="32"/>
      <c r="J21" s="32"/>
      <c r="K21" s="32"/>
      <c r="L21" s="32"/>
      <c r="M21" s="32"/>
      <c r="O21" s="46"/>
    </row>
    <row r="22" spans="1:15" x14ac:dyDescent="0.25">
      <c r="A22" s="48" t="s">
        <v>52</v>
      </c>
      <c r="B22" s="32"/>
      <c r="C22" s="32"/>
      <c r="D22" s="32"/>
      <c r="E22" s="32"/>
      <c r="F22" s="32"/>
      <c r="G22" s="32"/>
      <c r="H22" s="52"/>
      <c r="I22" s="32"/>
      <c r="J22" s="32"/>
      <c r="K22" s="32"/>
      <c r="L22" s="32"/>
      <c r="M22" s="32"/>
      <c r="O22" s="46"/>
    </row>
    <row r="23" spans="1:15" x14ac:dyDescent="0.25">
      <c r="A23" s="48" t="s">
        <v>53</v>
      </c>
      <c r="B23" s="32"/>
      <c r="C23" s="32"/>
      <c r="D23" s="32"/>
      <c r="E23" s="32"/>
      <c r="F23" s="32"/>
      <c r="G23" s="32"/>
      <c r="H23" s="32"/>
      <c r="I23" s="52"/>
      <c r="J23" s="32"/>
      <c r="K23" s="32"/>
      <c r="L23" s="32"/>
      <c r="M23" s="32"/>
      <c r="O23" s="46"/>
    </row>
    <row r="24" spans="1:15" x14ac:dyDescent="0.25">
      <c r="A24" s="48" t="s">
        <v>54</v>
      </c>
      <c r="B24" s="32"/>
      <c r="C24" s="32"/>
      <c r="D24" s="32"/>
      <c r="E24" s="32"/>
      <c r="F24" s="32"/>
      <c r="G24" s="32"/>
      <c r="H24" s="32"/>
      <c r="I24" s="32"/>
      <c r="J24" s="52"/>
      <c r="K24" s="32"/>
      <c r="L24" s="32"/>
      <c r="M24" s="32"/>
      <c r="O24" s="46"/>
    </row>
    <row r="25" spans="1:15" x14ac:dyDescent="0.25">
      <c r="A25" s="48" t="s">
        <v>55</v>
      </c>
      <c r="B25" s="32"/>
      <c r="C25" s="32"/>
      <c r="D25" s="32"/>
      <c r="E25" s="32"/>
      <c r="F25" s="32"/>
      <c r="G25" s="32"/>
      <c r="H25" s="32"/>
      <c r="I25" s="32"/>
      <c r="J25" s="32"/>
      <c r="K25" s="52"/>
      <c r="L25" s="32"/>
      <c r="M25" s="32"/>
      <c r="O25" s="46"/>
    </row>
    <row r="26" spans="1:15" x14ac:dyDescent="0.25">
      <c r="A26" s="48" t="s">
        <v>56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52"/>
      <c r="M26" s="32"/>
      <c r="O26" s="46"/>
    </row>
    <row r="27" spans="1:15" x14ac:dyDescent="0.25">
      <c r="A27" s="48" t="s">
        <v>57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52"/>
      <c r="O27" s="46"/>
    </row>
    <row r="28" spans="1:15" s="47" customFormat="1" x14ac:dyDescent="0.25">
      <c r="A28" s="1" t="s">
        <v>1</v>
      </c>
      <c r="B28" s="35" t="s">
        <v>22</v>
      </c>
      <c r="C28" s="35" t="s">
        <v>23</v>
      </c>
      <c r="D28" s="35" t="s">
        <v>24</v>
      </c>
      <c r="E28" s="35" t="s">
        <v>25</v>
      </c>
      <c r="F28" s="35" t="s">
        <v>26</v>
      </c>
      <c r="G28" s="35" t="s">
        <v>27</v>
      </c>
      <c r="H28" s="35" t="s">
        <v>28</v>
      </c>
      <c r="I28" s="35" t="s">
        <v>29</v>
      </c>
      <c r="J28" s="35" t="s">
        <v>30</v>
      </c>
      <c r="K28" s="35" t="s">
        <v>31</v>
      </c>
      <c r="L28" s="35" t="s">
        <v>32</v>
      </c>
      <c r="M28" s="35" t="s">
        <v>33</v>
      </c>
    </row>
    <row r="29" spans="1:15" x14ac:dyDescent="0.25">
      <c r="A29" s="48" t="s">
        <v>46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5" x14ac:dyDescent="0.25">
      <c r="A30" s="48" t="s">
        <v>47</v>
      </c>
      <c r="B30" s="32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5" x14ac:dyDescent="0.25">
      <c r="A31" s="48" t="s">
        <v>48</v>
      </c>
      <c r="B31" s="32"/>
      <c r="C31" s="32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5" x14ac:dyDescent="0.25">
      <c r="A32" s="48" t="s">
        <v>49</v>
      </c>
      <c r="B32" s="32"/>
      <c r="C32" s="32"/>
      <c r="D32" s="32"/>
      <c r="E32" s="26"/>
      <c r="F32" s="26"/>
      <c r="G32" s="26"/>
      <c r="H32" s="26"/>
      <c r="I32" s="26"/>
      <c r="J32" s="26"/>
      <c r="K32" s="26"/>
      <c r="L32" s="26"/>
      <c r="M32" s="26"/>
    </row>
    <row r="33" spans="1:13" x14ac:dyDescent="0.25">
      <c r="A33" s="48" t="s">
        <v>50</v>
      </c>
      <c r="B33" s="32"/>
      <c r="C33" s="32"/>
      <c r="D33" s="32"/>
      <c r="E33" s="32"/>
      <c r="F33" s="26"/>
      <c r="G33" s="26"/>
      <c r="H33" s="26"/>
      <c r="I33" s="26"/>
      <c r="J33" s="26"/>
      <c r="K33" s="26"/>
      <c r="L33" s="26"/>
      <c r="M33" s="26"/>
    </row>
    <row r="34" spans="1:13" x14ac:dyDescent="0.25">
      <c r="A34" s="48" t="s">
        <v>51</v>
      </c>
      <c r="B34" s="32"/>
      <c r="C34" s="32"/>
      <c r="D34" s="32"/>
      <c r="E34" s="32"/>
      <c r="F34" s="32"/>
      <c r="G34" s="26"/>
      <c r="H34" s="26"/>
      <c r="I34" s="26"/>
      <c r="J34" s="26"/>
      <c r="K34" s="26"/>
      <c r="L34" s="26"/>
      <c r="M34" s="26"/>
    </row>
    <row r="35" spans="1:13" x14ac:dyDescent="0.25">
      <c r="A35" s="48" t="s">
        <v>52</v>
      </c>
      <c r="B35" s="32"/>
      <c r="C35" s="32"/>
      <c r="D35" s="32"/>
      <c r="E35" s="32"/>
      <c r="F35" s="32"/>
      <c r="G35" s="32"/>
      <c r="H35" s="26"/>
      <c r="I35" s="26"/>
      <c r="J35" s="26"/>
      <c r="K35" s="26"/>
      <c r="L35" s="26"/>
      <c r="M35" s="26"/>
    </row>
    <row r="36" spans="1:13" x14ac:dyDescent="0.25">
      <c r="A36" s="48" t="s">
        <v>53</v>
      </c>
      <c r="B36" s="32"/>
      <c r="C36" s="32"/>
      <c r="D36" s="32"/>
      <c r="E36" s="32"/>
      <c r="F36" s="32"/>
      <c r="G36" s="32"/>
      <c r="H36" s="32"/>
      <c r="I36" s="26"/>
      <c r="J36" s="26"/>
      <c r="K36" s="26"/>
      <c r="L36" s="26"/>
      <c r="M36" s="26"/>
    </row>
    <row r="37" spans="1:13" x14ac:dyDescent="0.25">
      <c r="A37" s="48" t="s">
        <v>54</v>
      </c>
      <c r="B37" s="32"/>
      <c r="C37" s="32"/>
      <c r="D37" s="32"/>
      <c r="E37" s="32"/>
      <c r="F37" s="32"/>
      <c r="G37" s="32"/>
      <c r="H37" s="32"/>
      <c r="I37" s="32"/>
      <c r="J37" s="26"/>
      <c r="K37" s="26"/>
      <c r="L37" s="26"/>
      <c r="M37" s="26"/>
    </row>
    <row r="38" spans="1:13" x14ac:dyDescent="0.25">
      <c r="A38" s="48" t="s">
        <v>55</v>
      </c>
      <c r="B38" s="32"/>
      <c r="C38" s="32"/>
      <c r="D38" s="32"/>
      <c r="E38" s="32"/>
      <c r="F38" s="32"/>
      <c r="G38" s="32"/>
      <c r="H38" s="32"/>
      <c r="I38" s="32"/>
      <c r="J38" s="32"/>
      <c r="K38" s="26"/>
      <c r="L38" s="26"/>
      <c r="M38" s="26"/>
    </row>
    <row r="39" spans="1:13" x14ac:dyDescent="0.25">
      <c r="A39" s="48" t="s">
        <v>56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26"/>
      <c r="M39" s="26"/>
    </row>
    <row r="40" spans="1:13" x14ac:dyDescent="0.25">
      <c r="A40" s="48" t="s">
        <v>57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26"/>
    </row>
    <row r="43" spans="1:13" customFormat="1" x14ac:dyDescent="0.25">
      <c r="A43" s="30" t="s">
        <v>15</v>
      </c>
      <c r="B43" s="31">
        <f>SUM(B44:B55)</f>
        <v>0</v>
      </c>
      <c r="C43" s="31">
        <f t="shared" ref="C43:M43" si="7">SUM(C44:C55)</f>
        <v>0</v>
      </c>
      <c r="D43" s="31">
        <f t="shared" si="7"/>
        <v>0</v>
      </c>
      <c r="E43" s="31">
        <f t="shared" si="7"/>
        <v>0</v>
      </c>
      <c r="F43" s="31">
        <f t="shared" si="7"/>
        <v>0</v>
      </c>
      <c r="G43" s="31">
        <f t="shared" si="7"/>
        <v>0</v>
      </c>
      <c r="H43" s="31">
        <f t="shared" si="7"/>
        <v>0</v>
      </c>
      <c r="I43" s="31">
        <f t="shared" si="7"/>
        <v>0</v>
      </c>
      <c r="J43" s="31">
        <f t="shared" si="7"/>
        <v>0</v>
      </c>
      <c r="K43" s="31">
        <f t="shared" si="7"/>
        <v>0</v>
      </c>
      <c r="L43" s="31">
        <f t="shared" si="7"/>
        <v>0</v>
      </c>
      <c r="M43" s="31">
        <f t="shared" si="7"/>
        <v>0</v>
      </c>
    </row>
    <row r="44" spans="1:13" customFormat="1" x14ac:dyDescent="0.25">
      <c r="A44" s="40" t="s">
        <v>34</v>
      </c>
      <c r="B44" s="32">
        <f>B2*BirimÜcret!B30</f>
        <v>0</v>
      </c>
      <c r="C44" s="32">
        <f>C2*BirimÜcret!C30</f>
        <v>0</v>
      </c>
      <c r="D44" s="32">
        <f>D2*BirimÜcret!D30</f>
        <v>0</v>
      </c>
      <c r="E44" s="32">
        <f>E2*BirimÜcret!E30</f>
        <v>0</v>
      </c>
      <c r="F44" s="32">
        <f>F2*BirimÜcret!F30</f>
        <v>0</v>
      </c>
      <c r="G44" s="32">
        <f>G2*BirimÜcret!G30</f>
        <v>0</v>
      </c>
      <c r="H44" s="32">
        <f>H2*BirimÜcret!H30</f>
        <v>0</v>
      </c>
      <c r="I44" s="32">
        <f>I2*BirimÜcret!I30</f>
        <v>0</v>
      </c>
      <c r="J44" s="32">
        <f>J2*BirimÜcret!J30</f>
        <v>0</v>
      </c>
      <c r="K44" s="32">
        <f>K2*BirimÜcret!K30</f>
        <v>0</v>
      </c>
      <c r="L44" s="32">
        <f>L2*BirimÜcret!L30</f>
        <v>0</v>
      </c>
      <c r="M44" s="32">
        <f>M2*BirimÜcret!M30</f>
        <v>0</v>
      </c>
    </row>
    <row r="45" spans="1:13" customFormat="1" x14ac:dyDescent="0.25">
      <c r="A45" s="40" t="s">
        <v>35</v>
      </c>
      <c r="B45" s="44"/>
      <c r="C45" s="32">
        <f>C3*BirimÜcret!C31</f>
        <v>0</v>
      </c>
      <c r="D45" s="32">
        <f>D3*BirimÜcret!D31</f>
        <v>0</v>
      </c>
      <c r="E45" s="32">
        <f>E3*BirimÜcret!E31</f>
        <v>0</v>
      </c>
      <c r="F45" s="32">
        <f>F3*BirimÜcret!F31</f>
        <v>0</v>
      </c>
      <c r="G45" s="32">
        <f>G3*BirimÜcret!G31</f>
        <v>0</v>
      </c>
      <c r="H45" s="32">
        <f>H3*BirimÜcret!H31</f>
        <v>0</v>
      </c>
      <c r="I45" s="32">
        <f>I3*BirimÜcret!I31</f>
        <v>0</v>
      </c>
      <c r="J45" s="32">
        <f>J3*BirimÜcret!J31</f>
        <v>0</v>
      </c>
      <c r="K45" s="32">
        <f>K3*BirimÜcret!K31</f>
        <v>0</v>
      </c>
      <c r="L45" s="32">
        <f>L3*BirimÜcret!L31</f>
        <v>0</v>
      </c>
      <c r="M45" s="32">
        <f>M3*BirimÜcret!M31</f>
        <v>0</v>
      </c>
    </row>
    <row r="46" spans="1:13" customFormat="1" x14ac:dyDescent="0.25">
      <c r="A46" s="40" t="s">
        <v>36</v>
      </c>
      <c r="B46" s="44"/>
      <c r="C46" s="44"/>
      <c r="D46" s="32">
        <f>D4*BirimÜcret!D32</f>
        <v>0</v>
      </c>
      <c r="E46" s="32">
        <f>E4*BirimÜcret!E32</f>
        <v>0</v>
      </c>
      <c r="F46" s="32">
        <f>F4*BirimÜcret!F32</f>
        <v>0</v>
      </c>
      <c r="G46" s="32">
        <f>G4*BirimÜcret!G32</f>
        <v>0</v>
      </c>
      <c r="H46" s="32">
        <f>H4*BirimÜcret!H32</f>
        <v>0</v>
      </c>
      <c r="I46" s="32">
        <f>I4*BirimÜcret!I32</f>
        <v>0</v>
      </c>
      <c r="J46" s="32">
        <f>J4*BirimÜcret!J32</f>
        <v>0</v>
      </c>
      <c r="K46" s="32">
        <f>K4*BirimÜcret!K32</f>
        <v>0</v>
      </c>
      <c r="L46" s="32">
        <f>L4*BirimÜcret!L32</f>
        <v>0</v>
      </c>
      <c r="M46" s="32">
        <f>M4*BirimÜcret!M32</f>
        <v>0</v>
      </c>
    </row>
    <row r="47" spans="1:13" customFormat="1" x14ac:dyDescent="0.25">
      <c r="A47" s="40" t="s">
        <v>37</v>
      </c>
      <c r="B47" s="44"/>
      <c r="C47" s="44"/>
      <c r="D47" s="44"/>
      <c r="E47" s="32">
        <f>E5*BirimÜcret!E33</f>
        <v>0</v>
      </c>
      <c r="F47" s="32">
        <f>F5*BirimÜcret!F33</f>
        <v>0</v>
      </c>
      <c r="G47" s="32">
        <f>G5*BirimÜcret!G33</f>
        <v>0</v>
      </c>
      <c r="H47" s="32">
        <f>H5*BirimÜcret!H33</f>
        <v>0</v>
      </c>
      <c r="I47" s="32">
        <f>I5*BirimÜcret!I33</f>
        <v>0</v>
      </c>
      <c r="J47" s="32">
        <f>J5*BirimÜcret!J33</f>
        <v>0</v>
      </c>
      <c r="K47" s="32">
        <f>K5*BirimÜcret!K33</f>
        <v>0</v>
      </c>
      <c r="L47" s="32">
        <f>L5*BirimÜcret!L33</f>
        <v>0</v>
      </c>
      <c r="M47" s="32">
        <f>M5*BirimÜcret!M33</f>
        <v>0</v>
      </c>
    </row>
    <row r="48" spans="1:13" customFormat="1" x14ac:dyDescent="0.25">
      <c r="A48" s="40" t="s">
        <v>38</v>
      </c>
      <c r="B48" s="44"/>
      <c r="C48" s="44"/>
      <c r="D48" s="44"/>
      <c r="E48" s="44"/>
      <c r="F48" s="32">
        <f>F6*BirimÜcret!F34</f>
        <v>0</v>
      </c>
      <c r="G48" s="32">
        <f>G6*BirimÜcret!G34</f>
        <v>0</v>
      </c>
      <c r="H48" s="32">
        <f>H6*BirimÜcret!H34</f>
        <v>0</v>
      </c>
      <c r="I48" s="32">
        <f>I6*BirimÜcret!I34</f>
        <v>0</v>
      </c>
      <c r="J48" s="32">
        <f>J6*BirimÜcret!J34</f>
        <v>0</v>
      </c>
      <c r="K48" s="32">
        <f>K6*BirimÜcret!K34</f>
        <v>0</v>
      </c>
      <c r="L48" s="32">
        <f>L6*BirimÜcret!L34</f>
        <v>0</v>
      </c>
      <c r="M48" s="32">
        <f>M6*BirimÜcret!M34</f>
        <v>0</v>
      </c>
    </row>
    <row r="49" spans="1:13" customFormat="1" x14ac:dyDescent="0.25">
      <c r="A49" s="40" t="s">
        <v>39</v>
      </c>
      <c r="B49" s="44"/>
      <c r="C49" s="44"/>
      <c r="D49" s="44"/>
      <c r="E49" s="44"/>
      <c r="F49" s="44"/>
      <c r="G49" s="32">
        <f>G7*BirimÜcret!G35</f>
        <v>0</v>
      </c>
      <c r="H49" s="32">
        <f>H7*BirimÜcret!H35</f>
        <v>0</v>
      </c>
      <c r="I49" s="32">
        <f>I7*BirimÜcret!I35</f>
        <v>0</v>
      </c>
      <c r="J49" s="32">
        <f>J7*BirimÜcret!J35</f>
        <v>0</v>
      </c>
      <c r="K49" s="32">
        <f>K7*BirimÜcret!K35</f>
        <v>0</v>
      </c>
      <c r="L49" s="32">
        <f>L7*BirimÜcret!L35</f>
        <v>0</v>
      </c>
      <c r="M49" s="32">
        <f>M7*BirimÜcret!M35</f>
        <v>0</v>
      </c>
    </row>
    <row r="50" spans="1:13" customFormat="1" x14ac:dyDescent="0.25">
      <c r="A50" s="40" t="s">
        <v>40</v>
      </c>
      <c r="B50" s="44"/>
      <c r="C50" s="44"/>
      <c r="D50" s="44"/>
      <c r="E50" s="44"/>
      <c r="F50" s="44"/>
      <c r="G50" s="44"/>
      <c r="H50" s="32">
        <f>H8*BirimÜcret!H36</f>
        <v>0</v>
      </c>
      <c r="I50" s="32">
        <f>I8*BirimÜcret!I36</f>
        <v>0</v>
      </c>
      <c r="J50" s="32">
        <f>J8*BirimÜcret!J36</f>
        <v>0</v>
      </c>
      <c r="K50" s="32">
        <f>K8*BirimÜcret!K36</f>
        <v>0</v>
      </c>
      <c r="L50" s="32">
        <f>L8*BirimÜcret!L36</f>
        <v>0</v>
      </c>
      <c r="M50" s="32">
        <f>M8*BirimÜcret!M36</f>
        <v>0</v>
      </c>
    </row>
    <row r="51" spans="1:13" customFormat="1" x14ac:dyDescent="0.25">
      <c r="A51" s="40" t="s">
        <v>41</v>
      </c>
      <c r="B51" s="44"/>
      <c r="C51" s="44"/>
      <c r="D51" s="44"/>
      <c r="E51" s="44"/>
      <c r="F51" s="44"/>
      <c r="G51" s="44"/>
      <c r="H51" s="44"/>
      <c r="I51" s="32">
        <f>I9*BirimÜcret!I37</f>
        <v>0</v>
      </c>
      <c r="J51" s="32">
        <f>J9*BirimÜcret!J37</f>
        <v>0</v>
      </c>
      <c r="K51" s="32">
        <f>K9*BirimÜcret!K37</f>
        <v>0</v>
      </c>
      <c r="L51" s="32">
        <f>L9*BirimÜcret!L37</f>
        <v>0</v>
      </c>
      <c r="M51" s="32">
        <f>M9*BirimÜcret!M37</f>
        <v>0</v>
      </c>
    </row>
    <row r="52" spans="1:13" customFormat="1" x14ac:dyDescent="0.25">
      <c r="A52" s="40" t="s">
        <v>42</v>
      </c>
      <c r="B52" s="44"/>
      <c r="C52" s="44"/>
      <c r="D52" s="44"/>
      <c r="E52" s="44"/>
      <c r="F52" s="44"/>
      <c r="G52" s="44"/>
      <c r="H52" s="44"/>
      <c r="I52" s="44"/>
      <c r="J52" s="32">
        <f>J10*BirimÜcret!J38</f>
        <v>0</v>
      </c>
      <c r="K52" s="32">
        <f>K10*BirimÜcret!K38</f>
        <v>0</v>
      </c>
      <c r="L52" s="32">
        <f>L10*BirimÜcret!L38</f>
        <v>0</v>
      </c>
      <c r="M52" s="32">
        <f>M10*BirimÜcret!M38</f>
        <v>0</v>
      </c>
    </row>
    <row r="53" spans="1:13" customFormat="1" x14ac:dyDescent="0.25">
      <c r="A53" s="40" t="s">
        <v>43</v>
      </c>
      <c r="B53" s="44"/>
      <c r="C53" s="44"/>
      <c r="D53" s="44"/>
      <c r="E53" s="44"/>
      <c r="F53" s="44"/>
      <c r="G53" s="44"/>
      <c r="H53" s="44"/>
      <c r="I53" s="44"/>
      <c r="J53" s="44"/>
      <c r="K53" s="32">
        <f>K11*BirimÜcret!K39</f>
        <v>0</v>
      </c>
      <c r="L53" s="32">
        <f>L11*BirimÜcret!L39</f>
        <v>0</v>
      </c>
      <c r="M53" s="32">
        <f>M11*BirimÜcret!M39</f>
        <v>0</v>
      </c>
    </row>
    <row r="54" spans="1:13" customFormat="1" x14ac:dyDescent="0.25">
      <c r="A54" s="40" t="s">
        <v>44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32">
        <f>L12*BirimÜcret!L40</f>
        <v>0</v>
      </c>
      <c r="M54" s="32">
        <f>M12*BirimÜcret!M40</f>
        <v>0</v>
      </c>
    </row>
    <row r="55" spans="1:13" customFormat="1" x14ac:dyDescent="0.25">
      <c r="A55" s="40" t="s">
        <v>45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32">
        <f>M13*BirimÜcret!M41</f>
        <v>0</v>
      </c>
    </row>
    <row r="56" spans="1:13" customFormat="1" x14ac:dyDescent="0.25">
      <c r="A56" s="30" t="s">
        <v>61</v>
      </c>
      <c r="B56" s="31">
        <f>SUM(B57:B68)</f>
        <v>0</v>
      </c>
      <c r="C56" s="31">
        <f t="shared" ref="C56" si="8">SUM(C57:C68)</f>
        <v>0</v>
      </c>
      <c r="D56" s="31">
        <f t="shared" ref="D56" si="9">SUM(D57:D68)</f>
        <v>0</v>
      </c>
      <c r="E56" s="31">
        <f t="shared" ref="E56" si="10">SUM(E57:E68)</f>
        <v>0</v>
      </c>
      <c r="F56" s="31">
        <f t="shared" ref="F56" si="11">SUM(F57:F68)</f>
        <v>0</v>
      </c>
      <c r="G56" s="31">
        <f t="shared" ref="G56" si="12">SUM(G57:G68)</f>
        <v>0</v>
      </c>
      <c r="H56" s="31">
        <f t="shared" ref="H56" si="13">SUM(H57:H68)</f>
        <v>0</v>
      </c>
      <c r="I56" s="31">
        <f t="shared" ref="I56" si="14">SUM(I57:I68)</f>
        <v>0</v>
      </c>
      <c r="J56" s="31">
        <f t="shared" ref="J56" si="15">SUM(J57:J68)</f>
        <v>0</v>
      </c>
      <c r="K56" s="31">
        <f t="shared" ref="K56" si="16">SUM(K57:K68)</f>
        <v>0</v>
      </c>
      <c r="L56" s="31">
        <f t="shared" ref="L56" si="17">SUM(L57:L68)</f>
        <v>0</v>
      </c>
      <c r="M56" s="31">
        <f t="shared" ref="M56" si="18">SUM(M57:M68)</f>
        <v>0</v>
      </c>
    </row>
    <row r="57" spans="1:13" customFormat="1" x14ac:dyDescent="0.25">
      <c r="A57" s="40" t="s">
        <v>34</v>
      </c>
      <c r="B57" s="32">
        <f>(B29)*BirimÜcret!B17</f>
        <v>0</v>
      </c>
      <c r="C57" s="32">
        <f>(C29)*BirimÜcret!C17</f>
        <v>0</v>
      </c>
      <c r="D57" s="32">
        <f>(D29)*BirimÜcret!D17</f>
        <v>0</v>
      </c>
      <c r="E57" s="32">
        <f>(E29)*BirimÜcret!E17</f>
        <v>0</v>
      </c>
      <c r="F57" s="32">
        <f>(F29)*BirimÜcret!F17</f>
        <v>0</v>
      </c>
      <c r="G57" s="32">
        <f>(G29)*BirimÜcret!G17</f>
        <v>0</v>
      </c>
      <c r="H57" s="32">
        <f>(H29)*BirimÜcret!H17</f>
        <v>0</v>
      </c>
      <c r="I57" s="32">
        <f>(I29)*BirimÜcret!I17</f>
        <v>0</v>
      </c>
      <c r="J57" s="32">
        <f>(J29)*BirimÜcret!J17</f>
        <v>0</v>
      </c>
      <c r="K57" s="32">
        <f>(K29)*BirimÜcret!K17</f>
        <v>0</v>
      </c>
      <c r="L57" s="32">
        <f>(L29)*BirimÜcret!L17</f>
        <v>0</v>
      </c>
      <c r="M57" s="32">
        <f>(M29)*BirimÜcret!M17</f>
        <v>0</v>
      </c>
    </row>
    <row r="58" spans="1:13" customFormat="1" x14ac:dyDescent="0.25">
      <c r="A58" s="40" t="s">
        <v>35</v>
      </c>
      <c r="B58" s="44"/>
      <c r="C58" s="32">
        <f>(C30)*BirimÜcret!C18</f>
        <v>0</v>
      </c>
      <c r="D58" s="32">
        <f>(D30)*BirimÜcret!D18</f>
        <v>0</v>
      </c>
      <c r="E58" s="32">
        <f>(E30)*BirimÜcret!E18</f>
        <v>0</v>
      </c>
      <c r="F58" s="32">
        <f>(F30)*BirimÜcret!F18</f>
        <v>0</v>
      </c>
      <c r="G58" s="32">
        <f>(G30)*BirimÜcret!G18</f>
        <v>0</v>
      </c>
      <c r="H58" s="32">
        <f>(H30)*BirimÜcret!H18</f>
        <v>0</v>
      </c>
      <c r="I58" s="32">
        <f>(I30)*BirimÜcret!I18</f>
        <v>0</v>
      </c>
      <c r="J58" s="32">
        <f>(J30)*BirimÜcret!J18</f>
        <v>0</v>
      </c>
      <c r="K58" s="32">
        <f>(K30)*BirimÜcret!K18</f>
        <v>0</v>
      </c>
      <c r="L58" s="32">
        <f>(L30)*BirimÜcret!L18</f>
        <v>0</v>
      </c>
      <c r="M58" s="32">
        <f>(M30)*BirimÜcret!M18</f>
        <v>0</v>
      </c>
    </row>
    <row r="59" spans="1:13" customFormat="1" x14ac:dyDescent="0.25">
      <c r="A59" s="40" t="s">
        <v>36</v>
      </c>
      <c r="B59" s="44"/>
      <c r="C59" s="44"/>
      <c r="D59" s="32">
        <f>(D31)*BirimÜcret!D19</f>
        <v>0</v>
      </c>
      <c r="E59" s="32">
        <f>(E31)*BirimÜcret!E19</f>
        <v>0</v>
      </c>
      <c r="F59" s="32">
        <f>(F31)*BirimÜcret!F19</f>
        <v>0</v>
      </c>
      <c r="G59" s="32">
        <f>(G31)*BirimÜcret!G19</f>
        <v>0</v>
      </c>
      <c r="H59" s="32">
        <f>(H31)*BirimÜcret!H19</f>
        <v>0</v>
      </c>
      <c r="I59" s="32">
        <f>(I31)*BirimÜcret!I19</f>
        <v>0</v>
      </c>
      <c r="J59" s="32">
        <f>(J31)*BirimÜcret!J19</f>
        <v>0</v>
      </c>
      <c r="K59" s="32">
        <f>(K31)*BirimÜcret!K19</f>
        <v>0</v>
      </c>
      <c r="L59" s="32">
        <f>(L31)*BirimÜcret!L19</f>
        <v>0</v>
      </c>
      <c r="M59" s="32">
        <f>(M31)*BirimÜcret!M19</f>
        <v>0</v>
      </c>
    </row>
    <row r="60" spans="1:13" customFormat="1" x14ac:dyDescent="0.25">
      <c r="A60" s="40" t="s">
        <v>37</v>
      </c>
      <c r="B60" s="44"/>
      <c r="C60" s="44"/>
      <c r="D60" s="44"/>
      <c r="E60" s="32">
        <f>(E32)*BirimÜcret!E20</f>
        <v>0</v>
      </c>
      <c r="F60" s="32">
        <f>(F32)*BirimÜcret!F20</f>
        <v>0</v>
      </c>
      <c r="G60" s="32">
        <f>(G32)*BirimÜcret!G20</f>
        <v>0</v>
      </c>
      <c r="H60" s="32">
        <f>(H32)*BirimÜcret!H20</f>
        <v>0</v>
      </c>
      <c r="I60" s="32">
        <f>(I32)*BirimÜcret!I20</f>
        <v>0</v>
      </c>
      <c r="J60" s="32">
        <f>(J32)*BirimÜcret!J20</f>
        <v>0</v>
      </c>
      <c r="K60" s="32">
        <f>(K32)*BirimÜcret!K20</f>
        <v>0</v>
      </c>
      <c r="L60" s="32">
        <f>(L32)*BirimÜcret!L20</f>
        <v>0</v>
      </c>
      <c r="M60" s="32">
        <f>(M32)*BirimÜcret!M20</f>
        <v>0</v>
      </c>
    </row>
    <row r="61" spans="1:13" customFormat="1" x14ac:dyDescent="0.25">
      <c r="A61" s="40" t="s">
        <v>38</v>
      </c>
      <c r="B61" s="44"/>
      <c r="C61" s="44"/>
      <c r="D61" s="44"/>
      <c r="E61" s="44"/>
      <c r="F61" s="32">
        <f>(F33)*BirimÜcret!F21</f>
        <v>0</v>
      </c>
      <c r="G61" s="32">
        <f>(G33)*BirimÜcret!G21</f>
        <v>0</v>
      </c>
      <c r="H61" s="32">
        <f>(H33)*BirimÜcret!H21</f>
        <v>0</v>
      </c>
      <c r="I61" s="32">
        <f>(I33)*BirimÜcret!I21</f>
        <v>0</v>
      </c>
      <c r="J61" s="32">
        <f>(J33)*BirimÜcret!J21</f>
        <v>0</v>
      </c>
      <c r="K61" s="32">
        <f>(K33)*BirimÜcret!K21</f>
        <v>0</v>
      </c>
      <c r="L61" s="32">
        <f>(L33)*BirimÜcret!L21</f>
        <v>0</v>
      </c>
      <c r="M61" s="32">
        <f>(M33)*BirimÜcret!M21</f>
        <v>0</v>
      </c>
    </row>
    <row r="62" spans="1:13" customFormat="1" x14ac:dyDescent="0.25">
      <c r="A62" s="40" t="s">
        <v>39</v>
      </c>
      <c r="B62" s="44"/>
      <c r="C62" s="44"/>
      <c r="D62" s="44"/>
      <c r="E62" s="44"/>
      <c r="F62" s="44"/>
      <c r="G62" s="32">
        <f>(G34)*BirimÜcret!G22</f>
        <v>0</v>
      </c>
      <c r="H62" s="32">
        <f>(H34)*BirimÜcret!H22</f>
        <v>0</v>
      </c>
      <c r="I62" s="32">
        <f>(I34)*BirimÜcret!I22</f>
        <v>0</v>
      </c>
      <c r="J62" s="32">
        <f>(J34)*BirimÜcret!J22</f>
        <v>0</v>
      </c>
      <c r="K62" s="32">
        <f>(K34)*BirimÜcret!K22</f>
        <v>0</v>
      </c>
      <c r="L62" s="32">
        <f>(L34)*BirimÜcret!L22</f>
        <v>0</v>
      </c>
      <c r="M62" s="32">
        <f>(M34)*BirimÜcret!M22</f>
        <v>0</v>
      </c>
    </row>
    <row r="63" spans="1:13" customFormat="1" x14ac:dyDescent="0.25">
      <c r="A63" s="40" t="s">
        <v>40</v>
      </c>
      <c r="B63" s="44"/>
      <c r="C63" s="44"/>
      <c r="D63" s="44"/>
      <c r="E63" s="44"/>
      <c r="F63" s="44"/>
      <c r="G63" s="44"/>
      <c r="H63" s="32">
        <f>(H35)*BirimÜcret!H23</f>
        <v>0</v>
      </c>
      <c r="I63" s="32">
        <f>(I35)*BirimÜcret!I23</f>
        <v>0</v>
      </c>
      <c r="J63" s="32">
        <f>(J35)*BirimÜcret!J23</f>
        <v>0</v>
      </c>
      <c r="K63" s="32">
        <f>(K35)*BirimÜcret!K23</f>
        <v>0</v>
      </c>
      <c r="L63" s="32">
        <f>(L35)*BirimÜcret!L23</f>
        <v>0</v>
      </c>
      <c r="M63" s="32">
        <f>(M35)*BirimÜcret!M23</f>
        <v>0</v>
      </c>
    </row>
    <row r="64" spans="1:13" customFormat="1" x14ac:dyDescent="0.25">
      <c r="A64" s="40" t="s">
        <v>41</v>
      </c>
      <c r="B64" s="44"/>
      <c r="C64" s="44"/>
      <c r="D64" s="44"/>
      <c r="E64" s="44"/>
      <c r="F64" s="44"/>
      <c r="G64" s="44"/>
      <c r="H64" s="44"/>
      <c r="I64" s="32">
        <f>(I36)*BirimÜcret!I24</f>
        <v>0</v>
      </c>
      <c r="J64" s="32">
        <f>(J36)*BirimÜcret!J24</f>
        <v>0</v>
      </c>
      <c r="K64" s="32">
        <f>(K36)*BirimÜcret!K24</f>
        <v>0</v>
      </c>
      <c r="L64" s="32">
        <f>(L36)*BirimÜcret!L24</f>
        <v>0</v>
      </c>
      <c r="M64" s="32">
        <f>(M36)*BirimÜcret!M24</f>
        <v>0</v>
      </c>
    </row>
    <row r="65" spans="1:13" customFormat="1" x14ac:dyDescent="0.25">
      <c r="A65" s="40" t="s">
        <v>42</v>
      </c>
      <c r="B65" s="44"/>
      <c r="C65" s="44"/>
      <c r="D65" s="44"/>
      <c r="E65" s="44"/>
      <c r="F65" s="44"/>
      <c r="G65" s="44"/>
      <c r="H65" s="44"/>
      <c r="I65" s="44"/>
      <c r="J65" s="32">
        <f>(J37)*BirimÜcret!J25</f>
        <v>0</v>
      </c>
      <c r="K65" s="32">
        <f>(K37)*BirimÜcret!K25</f>
        <v>0</v>
      </c>
      <c r="L65" s="32">
        <f>(L37)*BirimÜcret!L25</f>
        <v>0</v>
      </c>
      <c r="M65" s="32">
        <f>(M37)*BirimÜcret!M25</f>
        <v>0</v>
      </c>
    </row>
    <row r="66" spans="1:13" customFormat="1" x14ac:dyDescent="0.25">
      <c r="A66" s="40" t="s">
        <v>43</v>
      </c>
      <c r="B66" s="44"/>
      <c r="C66" s="44"/>
      <c r="D66" s="44"/>
      <c r="E66" s="44"/>
      <c r="F66" s="44"/>
      <c r="G66" s="44"/>
      <c r="H66" s="44"/>
      <c r="I66" s="44"/>
      <c r="J66" s="44"/>
      <c r="K66" s="32">
        <f>(K38)*BirimÜcret!K26</f>
        <v>0</v>
      </c>
      <c r="L66" s="32">
        <f>(L38)*BirimÜcret!L26</f>
        <v>0</v>
      </c>
      <c r="M66" s="32">
        <f>(M38)*BirimÜcret!M26</f>
        <v>0</v>
      </c>
    </row>
    <row r="67" spans="1:13" customFormat="1" x14ac:dyDescent="0.25">
      <c r="A67" s="40" t="s">
        <v>44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32">
        <f>(L39)*BirimÜcret!L27</f>
        <v>0</v>
      </c>
      <c r="M67" s="32">
        <f>(M39)*BirimÜcret!M27</f>
        <v>0</v>
      </c>
    </row>
    <row r="68" spans="1:13" customFormat="1" x14ac:dyDescent="0.25">
      <c r="A68" s="40" t="s">
        <v>45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32">
        <f>(M40)*BirimÜcret!M28</f>
        <v>0</v>
      </c>
    </row>
    <row r="69" spans="1:13" x14ac:dyDescent="0.25">
      <c r="A69" s="13" t="s">
        <v>16</v>
      </c>
      <c r="B69" s="4">
        <f>SUM(B2:B13,B29:B40)*BirimÜcret!B42</f>
        <v>0</v>
      </c>
      <c r="C69" s="4">
        <f>SUM(C2:C13,C29:C40)*BirimÜcret!C42</f>
        <v>0</v>
      </c>
      <c r="D69" s="4">
        <f>SUM(D2:D13,D29:D40)*BirimÜcret!D42</f>
        <v>0</v>
      </c>
      <c r="E69" s="4">
        <f>SUM(E2:E13,E29:E40)*BirimÜcret!E42</f>
        <v>0</v>
      </c>
      <c r="F69" s="4">
        <f>SUM(F2:F13,F29:F40)*BirimÜcret!F42</f>
        <v>0</v>
      </c>
      <c r="G69" s="4">
        <f>SUM(G2:G13,G29:G40)*BirimÜcret!G42</f>
        <v>0</v>
      </c>
      <c r="H69" s="4">
        <f>SUM(H2:H13,H29:H40)*BirimÜcret!H42</f>
        <v>0</v>
      </c>
      <c r="I69" s="4">
        <f>SUM(I2:I13,I29:I40)*BirimÜcret!I42</f>
        <v>0</v>
      </c>
      <c r="J69" s="4">
        <f>SUM(J2:J13,J29:J40)*BirimÜcret!J42</f>
        <v>0</v>
      </c>
      <c r="K69" s="4">
        <f>SUM(K2:K13,K29:K40)*BirimÜcret!K42</f>
        <v>0</v>
      </c>
      <c r="L69" s="4">
        <f>SUM(L2:L13,L29:L40)*BirimÜcret!L42</f>
        <v>0</v>
      </c>
      <c r="M69" s="4">
        <f>SUM(M2:M13,M29:M40)*BirimÜcret!M42</f>
        <v>0</v>
      </c>
    </row>
  </sheetData>
  <pageMargins left="0.7" right="0.7" top="0.75" bottom="0.75" header="0.3" footer="0.3"/>
  <pageSetup paperSize="9" scale="71" fitToHeight="0" orientation="landscape" horizontalDpi="1200" verticalDpi="1200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6"/>
  <sheetViews>
    <sheetView workbookViewId="0">
      <selection activeCell="B44" sqref="B44"/>
    </sheetView>
  </sheetViews>
  <sheetFormatPr defaultColWidth="9.140625" defaultRowHeight="15" x14ac:dyDescent="0.25"/>
  <cols>
    <col min="1" max="1" width="54.28515625" style="33" customWidth="1"/>
    <col min="2" max="13" width="10.85546875" style="29" customWidth="1"/>
    <col min="14" max="16384" width="9.140625" style="29"/>
  </cols>
  <sheetData>
    <row r="1" spans="1:13" s="45" customFormat="1" x14ac:dyDescent="0.25">
      <c r="A1" s="25" t="s">
        <v>21</v>
      </c>
      <c r="B1" s="34" t="s">
        <v>22</v>
      </c>
      <c r="C1" s="34" t="s">
        <v>23</v>
      </c>
      <c r="D1" s="34" t="s">
        <v>24</v>
      </c>
      <c r="E1" s="34" t="s">
        <v>25</v>
      </c>
      <c r="F1" s="34" t="s">
        <v>26</v>
      </c>
      <c r="G1" s="34" t="s">
        <v>27</v>
      </c>
      <c r="H1" s="34" t="s">
        <v>28</v>
      </c>
      <c r="I1" s="34" t="s">
        <v>29</v>
      </c>
      <c r="J1" s="34" t="s">
        <v>30</v>
      </c>
      <c r="K1" s="34" t="s">
        <v>31</v>
      </c>
      <c r="L1" s="34" t="s">
        <v>32</v>
      </c>
      <c r="M1" s="34" t="s">
        <v>33</v>
      </c>
    </row>
    <row r="2" spans="1:13" x14ac:dyDescent="0.25">
      <c r="A2" s="51" t="s">
        <v>46</v>
      </c>
      <c r="B2" s="26">
        <f>B16-(B29)</f>
        <v>0</v>
      </c>
      <c r="C2" s="32">
        <f t="shared" ref="C2:M2" si="0">B2-(C29)</f>
        <v>0</v>
      </c>
      <c r="D2" s="32">
        <f t="shared" si="0"/>
        <v>0</v>
      </c>
      <c r="E2" s="32">
        <f t="shared" si="0"/>
        <v>0</v>
      </c>
      <c r="F2" s="32">
        <f t="shared" si="0"/>
        <v>0</v>
      </c>
      <c r="G2" s="32">
        <f t="shared" si="0"/>
        <v>0</v>
      </c>
      <c r="H2" s="32">
        <f t="shared" si="0"/>
        <v>0</v>
      </c>
      <c r="I2" s="32">
        <f t="shared" si="0"/>
        <v>0</v>
      </c>
      <c r="J2" s="32">
        <f t="shared" si="0"/>
        <v>0</v>
      </c>
      <c r="K2" s="32">
        <f t="shared" si="0"/>
        <v>0</v>
      </c>
      <c r="L2" s="32">
        <f t="shared" si="0"/>
        <v>0</v>
      </c>
      <c r="M2" s="32">
        <f t="shared" si="0"/>
        <v>0</v>
      </c>
    </row>
    <row r="3" spans="1:13" x14ac:dyDescent="0.25">
      <c r="A3" s="51" t="s">
        <v>47</v>
      </c>
      <c r="B3" s="32"/>
      <c r="C3" s="26">
        <f>C17-(C30)</f>
        <v>0</v>
      </c>
      <c r="D3" s="32">
        <f t="shared" ref="D3:M3" si="1">C3-(D30)</f>
        <v>0</v>
      </c>
      <c r="E3" s="32">
        <f t="shared" si="1"/>
        <v>0</v>
      </c>
      <c r="F3" s="32">
        <f t="shared" si="1"/>
        <v>0</v>
      </c>
      <c r="G3" s="32">
        <f t="shared" si="1"/>
        <v>0</v>
      </c>
      <c r="H3" s="32">
        <f t="shared" si="1"/>
        <v>0</v>
      </c>
      <c r="I3" s="32">
        <f t="shared" si="1"/>
        <v>0</v>
      </c>
      <c r="J3" s="32">
        <f t="shared" si="1"/>
        <v>0</v>
      </c>
      <c r="K3" s="32">
        <f t="shared" si="1"/>
        <v>0</v>
      </c>
      <c r="L3" s="32">
        <f t="shared" si="1"/>
        <v>0</v>
      </c>
      <c r="M3" s="32">
        <f t="shared" si="1"/>
        <v>0</v>
      </c>
    </row>
    <row r="4" spans="1:13" x14ac:dyDescent="0.25">
      <c r="A4" s="51" t="s">
        <v>48</v>
      </c>
      <c r="B4" s="32"/>
      <c r="C4" s="32"/>
      <c r="D4" s="26">
        <f>D18-(D31)</f>
        <v>0</v>
      </c>
      <c r="E4" s="32">
        <f t="shared" ref="E4:M4" si="2">D4-(E31)</f>
        <v>0</v>
      </c>
      <c r="F4" s="32">
        <f t="shared" si="2"/>
        <v>0</v>
      </c>
      <c r="G4" s="32">
        <f t="shared" si="2"/>
        <v>0</v>
      </c>
      <c r="H4" s="32">
        <f t="shared" si="2"/>
        <v>0</v>
      </c>
      <c r="I4" s="32">
        <f t="shared" si="2"/>
        <v>0</v>
      </c>
      <c r="J4" s="32">
        <f t="shared" si="2"/>
        <v>0</v>
      </c>
      <c r="K4" s="32">
        <f t="shared" si="2"/>
        <v>0</v>
      </c>
      <c r="L4" s="32">
        <f t="shared" si="2"/>
        <v>0</v>
      </c>
      <c r="M4" s="32">
        <f t="shared" si="2"/>
        <v>0</v>
      </c>
    </row>
    <row r="5" spans="1:13" x14ac:dyDescent="0.25">
      <c r="A5" s="51" t="s">
        <v>49</v>
      </c>
      <c r="B5" s="32"/>
      <c r="C5" s="32"/>
      <c r="D5" s="32"/>
      <c r="E5" s="26">
        <f>E19-(E32)</f>
        <v>0</v>
      </c>
      <c r="F5" s="32">
        <f t="shared" ref="F5:M5" si="3">E5-(F32)</f>
        <v>0</v>
      </c>
      <c r="G5" s="32">
        <f t="shared" si="3"/>
        <v>0</v>
      </c>
      <c r="H5" s="32">
        <f t="shared" si="3"/>
        <v>0</v>
      </c>
      <c r="I5" s="32">
        <f t="shared" si="3"/>
        <v>0</v>
      </c>
      <c r="J5" s="32">
        <f t="shared" si="3"/>
        <v>0</v>
      </c>
      <c r="K5" s="32">
        <f t="shared" si="3"/>
        <v>0</v>
      </c>
      <c r="L5" s="32">
        <f t="shared" si="3"/>
        <v>0</v>
      </c>
      <c r="M5" s="32">
        <f t="shared" si="3"/>
        <v>0</v>
      </c>
    </row>
    <row r="6" spans="1:13" x14ac:dyDescent="0.25">
      <c r="A6" s="51" t="s">
        <v>50</v>
      </c>
      <c r="B6" s="32"/>
      <c r="C6" s="32"/>
      <c r="D6" s="32"/>
      <c r="E6" s="32"/>
      <c r="F6" s="26">
        <f>F20-(F33)</f>
        <v>0</v>
      </c>
      <c r="G6" s="32">
        <f t="shared" ref="G6:M6" si="4">F6-(G33)</f>
        <v>0</v>
      </c>
      <c r="H6" s="32">
        <f t="shared" si="4"/>
        <v>0</v>
      </c>
      <c r="I6" s="32">
        <f t="shared" si="4"/>
        <v>0</v>
      </c>
      <c r="J6" s="32">
        <f t="shared" si="4"/>
        <v>0</v>
      </c>
      <c r="K6" s="32">
        <f t="shared" si="4"/>
        <v>0</v>
      </c>
      <c r="L6" s="32">
        <f t="shared" si="4"/>
        <v>0</v>
      </c>
      <c r="M6" s="32">
        <f t="shared" si="4"/>
        <v>0</v>
      </c>
    </row>
    <row r="7" spans="1:13" x14ac:dyDescent="0.25">
      <c r="A7" s="51" t="s">
        <v>51</v>
      </c>
      <c r="B7" s="32"/>
      <c r="C7" s="32"/>
      <c r="D7" s="32"/>
      <c r="E7" s="32"/>
      <c r="F7" s="32"/>
      <c r="G7" s="26">
        <f>G21-(G34)</f>
        <v>0</v>
      </c>
      <c r="H7" s="32">
        <f t="shared" ref="H7:M7" si="5">G7-(H34)</f>
        <v>0</v>
      </c>
      <c r="I7" s="32">
        <f t="shared" si="5"/>
        <v>0</v>
      </c>
      <c r="J7" s="32">
        <f t="shared" si="5"/>
        <v>0</v>
      </c>
      <c r="K7" s="32">
        <f t="shared" si="5"/>
        <v>0</v>
      </c>
      <c r="L7" s="32">
        <f t="shared" si="5"/>
        <v>0</v>
      </c>
      <c r="M7" s="32">
        <f t="shared" si="5"/>
        <v>0</v>
      </c>
    </row>
    <row r="8" spans="1:13" x14ac:dyDescent="0.25">
      <c r="A8" s="51" t="s">
        <v>52</v>
      </c>
      <c r="B8" s="32"/>
      <c r="C8" s="32"/>
      <c r="D8" s="32"/>
      <c r="E8" s="32"/>
      <c r="F8" s="32"/>
      <c r="G8" s="32"/>
      <c r="H8" s="26">
        <f>H22-(H35)</f>
        <v>0</v>
      </c>
      <c r="I8" s="32">
        <f>H8-(I35)</f>
        <v>0</v>
      </c>
      <c r="J8" s="32">
        <f>I8-(J35)</f>
        <v>0</v>
      </c>
      <c r="K8" s="32">
        <f>J8-(K35)</f>
        <v>0</v>
      </c>
      <c r="L8" s="32">
        <f>K8-(L35)</f>
        <v>0</v>
      </c>
      <c r="M8" s="32">
        <f>L8-(M35)</f>
        <v>0</v>
      </c>
    </row>
    <row r="9" spans="1:13" x14ac:dyDescent="0.25">
      <c r="A9" s="51" t="s">
        <v>53</v>
      </c>
      <c r="B9" s="32"/>
      <c r="C9" s="32"/>
      <c r="D9" s="32"/>
      <c r="E9" s="32"/>
      <c r="F9" s="32"/>
      <c r="G9" s="32"/>
      <c r="H9" s="32"/>
      <c r="I9" s="26">
        <f>I23-(I36)</f>
        <v>0</v>
      </c>
      <c r="J9" s="32">
        <f>I9-(J36)</f>
        <v>0</v>
      </c>
      <c r="K9" s="32">
        <f>J9-(K36)</f>
        <v>0</v>
      </c>
      <c r="L9" s="32">
        <f>K9-(L36)</f>
        <v>0</v>
      </c>
      <c r="M9" s="32">
        <f>L9-(M36)</f>
        <v>0</v>
      </c>
    </row>
    <row r="10" spans="1:13" x14ac:dyDescent="0.25">
      <c r="A10" s="51" t="s">
        <v>54</v>
      </c>
      <c r="B10" s="32"/>
      <c r="C10" s="32"/>
      <c r="D10" s="32"/>
      <c r="E10" s="32"/>
      <c r="F10" s="32"/>
      <c r="G10" s="32"/>
      <c r="H10" s="32"/>
      <c r="I10" s="32"/>
      <c r="J10" s="26">
        <f>J24-(J37)</f>
        <v>0</v>
      </c>
      <c r="K10" s="32">
        <f>J10-(K37)</f>
        <v>0</v>
      </c>
      <c r="L10" s="32">
        <f>K10-(L37)</f>
        <v>0</v>
      </c>
      <c r="M10" s="32">
        <f>L10-(M37)</f>
        <v>0</v>
      </c>
    </row>
    <row r="11" spans="1:13" x14ac:dyDescent="0.25">
      <c r="A11" s="51" t="s">
        <v>55</v>
      </c>
      <c r="B11" s="32"/>
      <c r="C11" s="32"/>
      <c r="D11" s="32"/>
      <c r="E11" s="32"/>
      <c r="F11" s="32"/>
      <c r="G11" s="32"/>
      <c r="H11" s="32"/>
      <c r="I11" s="32"/>
      <c r="J11" s="32"/>
      <c r="K11" s="26">
        <f>K25-(K38)</f>
        <v>0</v>
      </c>
      <c r="L11" s="32">
        <f>K11-(L38)</f>
        <v>0</v>
      </c>
      <c r="M11" s="32">
        <f>L11-(M38)</f>
        <v>0</v>
      </c>
    </row>
    <row r="12" spans="1:13" x14ac:dyDescent="0.25">
      <c r="A12" s="51" t="s">
        <v>56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26">
        <f>L26-(L39)</f>
        <v>0</v>
      </c>
      <c r="M12" s="32">
        <f>L12-(M39)</f>
        <v>0</v>
      </c>
    </row>
    <row r="13" spans="1:13" x14ac:dyDescent="0.25">
      <c r="A13" s="51" t="s">
        <v>57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6">
        <f>M27-(M40)</f>
        <v>0</v>
      </c>
    </row>
    <row r="14" spans="1:13" x14ac:dyDescent="0.25">
      <c r="A14" s="27" t="s">
        <v>5</v>
      </c>
      <c r="B14" s="28">
        <f t="shared" ref="B14:M14" si="6">SUM(B2:B13)</f>
        <v>0</v>
      </c>
      <c r="C14" s="28">
        <f t="shared" si="6"/>
        <v>0</v>
      </c>
      <c r="D14" s="28">
        <f t="shared" si="6"/>
        <v>0</v>
      </c>
      <c r="E14" s="28">
        <f t="shared" si="6"/>
        <v>0</v>
      </c>
      <c r="F14" s="28">
        <f t="shared" si="6"/>
        <v>0</v>
      </c>
      <c r="G14" s="28">
        <f t="shared" si="6"/>
        <v>0</v>
      </c>
      <c r="H14" s="28">
        <f t="shared" si="6"/>
        <v>0</v>
      </c>
      <c r="I14" s="28">
        <f t="shared" si="6"/>
        <v>0</v>
      </c>
      <c r="J14" s="28">
        <f t="shared" si="6"/>
        <v>0</v>
      </c>
      <c r="K14" s="28">
        <f t="shared" si="6"/>
        <v>0</v>
      </c>
      <c r="L14" s="28">
        <f t="shared" si="6"/>
        <v>0</v>
      </c>
      <c r="M14" s="28">
        <f t="shared" si="6"/>
        <v>0</v>
      </c>
    </row>
    <row r="15" spans="1:13" s="45" customFormat="1" x14ac:dyDescent="0.25">
      <c r="A15" s="25" t="s">
        <v>20</v>
      </c>
      <c r="B15" s="34" t="s">
        <v>22</v>
      </c>
      <c r="C15" s="34" t="s">
        <v>23</v>
      </c>
      <c r="D15" s="34" t="s">
        <v>24</v>
      </c>
      <c r="E15" s="34" t="s">
        <v>25</v>
      </c>
      <c r="F15" s="34" t="s">
        <v>26</v>
      </c>
      <c r="G15" s="34" t="s">
        <v>27</v>
      </c>
      <c r="H15" s="34" t="s">
        <v>28</v>
      </c>
      <c r="I15" s="34" t="s">
        <v>29</v>
      </c>
      <c r="J15" s="34" t="s">
        <v>30</v>
      </c>
      <c r="K15" s="34" t="s">
        <v>31</v>
      </c>
      <c r="L15" s="34" t="s">
        <v>32</v>
      </c>
      <c r="M15" s="34" t="s">
        <v>33</v>
      </c>
    </row>
    <row r="16" spans="1:13" x14ac:dyDescent="0.25">
      <c r="A16" s="51" t="s">
        <v>46</v>
      </c>
      <c r="B16" s="5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spans="1:13" x14ac:dyDescent="0.25">
      <c r="A17" s="51" t="s">
        <v>47</v>
      </c>
      <c r="B17" s="32"/>
      <c r="C17" s="5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1:13" x14ac:dyDescent="0.25">
      <c r="A18" s="51" t="s">
        <v>48</v>
      </c>
      <c r="B18" s="32"/>
      <c r="C18" s="32"/>
      <c r="D18" s="52"/>
      <c r="E18" s="32"/>
      <c r="F18" s="32"/>
      <c r="G18" s="32"/>
      <c r="H18" s="32"/>
      <c r="I18" s="32"/>
      <c r="J18" s="32"/>
      <c r="K18" s="32"/>
      <c r="L18" s="32"/>
      <c r="M18" s="32"/>
    </row>
    <row r="19" spans="1:13" x14ac:dyDescent="0.25">
      <c r="A19" s="51" t="s">
        <v>49</v>
      </c>
      <c r="B19" s="32"/>
      <c r="C19" s="32"/>
      <c r="D19" s="32"/>
      <c r="E19" s="52"/>
      <c r="F19" s="32"/>
      <c r="G19" s="32"/>
      <c r="H19" s="32"/>
      <c r="I19" s="32"/>
      <c r="J19" s="32"/>
      <c r="K19" s="32"/>
      <c r="L19" s="32"/>
      <c r="M19" s="32"/>
    </row>
    <row r="20" spans="1:13" x14ac:dyDescent="0.25">
      <c r="A20" s="51" t="s">
        <v>50</v>
      </c>
      <c r="B20" s="32"/>
      <c r="C20" s="32"/>
      <c r="D20" s="32"/>
      <c r="E20" s="32"/>
      <c r="F20" s="52"/>
      <c r="G20" s="32"/>
      <c r="H20" s="32"/>
      <c r="I20" s="32"/>
      <c r="J20" s="32"/>
      <c r="K20" s="32"/>
      <c r="L20" s="32"/>
      <c r="M20" s="32"/>
    </row>
    <row r="21" spans="1:13" x14ac:dyDescent="0.25">
      <c r="A21" s="51" t="s">
        <v>51</v>
      </c>
      <c r="B21" s="32"/>
      <c r="C21" s="32"/>
      <c r="D21" s="32"/>
      <c r="E21" s="32"/>
      <c r="F21" s="32"/>
      <c r="G21" s="52"/>
      <c r="H21" s="32"/>
      <c r="I21" s="32"/>
      <c r="J21" s="32"/>
      <c r="K21" s="32"/>
      <c r="L21" s="32"/>
      <c r="M21" s="32"/>
    </row>
    <row r="22" spans="1:13" x14ac:dyDescent="0.25">
      <c r="A22" s="51" t="s">
        <v>52</v>
      </c>
      <c r="B22" s="32"/>
      <c r="C22" s="32"/>
      <c r="D22" s="32"/>
      <c r="E22" s="32"/>
      <c r="F22" s="32"/>
      <c r="G22" s="32"/>
      <c r="H22" s="52"/>
      <c r="I22" s="32"/>
      <c r="J22" s="32"/>
      <c r="K22" s="32"/>
      <c r="L22" s="32"/>
      <c r="M22" s="32"/>
    </row>
    <row r="23" spans="1:13" x14ac:dyDescent="0.25">
      <c r="A23" s="51" t="s">
        <v>53</v>
      </c>
      <c r="B23" s="32"/>
      <c r="C23" s="32"/>
      <c r="D23" s="32"/>
      <c r="E23" s="32"/>
      <c r="F23" s="32"/>
      <c r="G23" s="32"/>
      <c r="H23" s="32"/>
      <c r="I23" s="52"/>
      <c r="J23" s="32"/>
      <c r="K23" s="32"/>
      <c r="L23" s="32"/>
      <c r="M23" s="32"/>
    </row>
    <row r="24" spans="1:13" x14ac:dyDescent="0.25">
      <c r="A24" s="51" t="s">
        <v>54</v>
      </c>
      <c r="B24" s="32"/>
      <c r="C24" s="32"/>
      <c r="D24" s="32"/>
      <c r="E24" s="32"/>
      <c r="F24" s="32"/>
      <c r="G24" s="32"/>
      <c r="H24" s="32"/>
      <c r="I24" s="32"/>
      <c r="J24" s="52"/>
      <c r="K24" s="32"/>
      <c r="L24" s="32"/>
      <c r="M24" s="32"/>
    </row>
    <row r="25" spans="1:13" x14ac:dyDescent="0.25">
      <c r="A25" s="51" t="s">
        <v>55</v>
      </c>
      <c r="B25" s="32"/>
      <c r="C25" s="32"/>
      <c r="D25" s="32"/>
      <c r="E25" s="32"/>
      <c r="F25" s="32"/>
      <c r="G25" s="32"/>
      <c r="H25" s="32"/>
      <c r="I25" s="32"/>
      <c r="J25" s="32"/>
      <c r="K25" s="52"/>
      <c r="L25" s="32"/>
      <c r="M25" s="32"/>
    </row>
    <row r="26" spans="1:13" x14ac:dyDescent="0.25">
      <c r="A26" s="51" t="s">
        <v>56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52"/>
      <c r="M26" s="32"/>
    </row>
    <row r="27" spans="1:13" x14ac:dyDescent="0.25">
      <c r="A27" s="51" t="s">
        <v>57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52"/>
    </row>
    <row r="28" spans="1:13" s="47" customFormat="1" x14ac:dyDescent="0.25">
      <c r="A28" s="1" t="s">
        <v>1</v>
      </c>
      <c r="B28" s="34" t="s">
        <v>22</v>
      </c>
      <c r="C28" s="34" t="s">
        <v>23</v>
      </c>
      <c r="D28" s="34" t="s">
        <v>24</v>
      </c>
      <c r="E28" s="34" t="s">
        <v>25</v>
      </c>
      <c r="F28" s="34" t="s">
        <v>26</v>
      </c>
      <c r="G28" s="34" t="s">
        <v>27</v>
      </c>
      <c r="H28" s="34" t="s">
        <v>28</v>
      </c>
      <c r="I28" s="34" t="s">
        <v>29</v>
      </c>
      <c r="J28" s="34" t="s">
        <v>30</v>
      </c>
      <c r="K28" s="34" t="s">
        <v>31</v>
      </c>
      <c r="L28" s="34" t="s">
        <v>32</v>
      </c>
      <c r="M28" s="34" t="s">
        <v>33</v>
      </c>
    </row>
    <row r="29" spans="1:13" x14ac:dyDescent="0.25">
      <c r="A29" s="51" t="s">
        <v>46</v>
      </c>
      <c r="B29" s="26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13" x14ac:dyDescent="0.25">
      <c r="A30" s="51" t="s">
        <v>47</v>
      </c>
      <c r="B30" s="32"/>
      <c r="C30" s="26"/>
      <c r="D30" s="32"/>
      <c r="E30" s="32"/>
      <c r="F30" s="32"/>
      <c r="G30" s="32"/>
      <c r="H30" s="32"/>
      <c r="I30" s="32"/>
      <c r="J30" s="32"/>
      <c r="K30" s="32"/>
      <c r="L30" s="32"/>
      <c r="M30" s="32"/>
    </row>
    <row r="31" spans="1:13" x14ac:dyDescent="0.25">
      <c r="A31" s="51" t="s">
        <v>48</v>
      </c>
      <c r="B31" s="32"/>
      <c r="C31" s="32"/>
      <c r="D31" s="26"/>
      <c r="E31" s="32"/>
      <c r="F31" s="32"/>
      <c r="G31" s="32"/>
      <c r="H31" s="32"/>
      <c r="I31" s="32"/>
      <c r="J31" s="32"/>
      <c r="K31" s="32"/>
      <c r="L31" s="32"/>
      <c r="M31" s="32"/>
    </row>
    <row r="32" spans="1:13" x14ac:dyDescent="0.25">
      <c r="A32" s="51" t="s">
        <v>49</v>
      </c>
      <c r="B32" s="32"/>
      <c r="C32" s="32"/>
      <c r="D32" s="32"/>
      <c r="E32" s="26"/>
      <c r="F32" s="32"/>
      <c r="G32" s="32"/>
      <c r="H32" s="32"/>
      <c r="I32" s="32"/>
      <c r="J32" s="32"/>
      <c r="K32" s="32"/>
      <c r="L32" s="32"/>
      <c r="M32" s="32"/>
    </row>
    <row r="33" spans="1:13" x14ac:dyDescent="0.25">
      <c r="A33" s="51" t="s">
        <v>50</v>
      </c>
      <c r="B33" s="32"/>
      <c r="C33" s="32"/>
      <c r="D33" s="32"/>
      <c r="E33" s="32"/>
      <c r="F33" s="26"/>
      <c r="G33" s="32"/>
      <c r="H33" s="32"/>
      <c r="I33" s="32"/>
      <c r="J33" s="32"/>
      <c r="K33" s="32"/>
      <c r="L33" s="32"/>
      <c r="M33" s="32"/>
    </row>
    <row r="34" spans="1:13" x14ac:dyDescent="0.25">
      <c r="A34" s="51" t="s">
        <v>51</v>
      </c>
      <c r="B34" s="32"/>
      <c r="C34" s="32"/>
      <c r="D34" s="32"/>
      <c r="E34" s="32"/>
      <c r="F34" s="32"/>
      <c r="G34" s="26"/>
      <c r="H34" s="32"/>
      <c r="I34" s="32"/>
      <c r="J34" s="32"/>
      <c r="K34" s="32"/>
      <c r="L34" s="32"/>
      <c r="M34" s="32"/>
    </row>
    <row r="35" spans="1:13" x14ac:dyDescent="0.25">
      <c r="A35" s="51" t="s">
        <v>52</v>
      </c>
      <c r="B35" s="32"/>
      <c r="C35" s="32"/>
      <c r="D35" s="32"/>
      <c r="E35" s="32"/>
      <c r="F35" s="32"/>
      <c r="G35" s="32"/>
      <c r="H35" s="26"/>
      <c r="I35" s="32"/>
      <c r="J35" s="32"/>
      <c r="K35" s="32"/>
      <c r="L35" s="32"/>
      <c r="M35" s="32"/>
    </row>
    <row r="36" spans="1:13" x14ac:dyDescent="0.25">
      <c r="A36" s="51" t="s">
        <v>53</v>
      </c>
      <c r="B36" s="32"/>
      <c r="C36" s="32"/>
      <c r="D36" s="32"/>
      <c r="E36" s="32"/>
      <c r="F36" s="32"/>
      <c r="G36" s="32"/>
      <c r="H36" s="32"/>
      <c r="I36" s="26"/>
      <c r="J36" s="32"/>
      <c r="K36" s="32"/>
      <c r="L36" s="32"/>
      <c r="M36" s="32"/>
    </row>
    <row r="37" spans="1:13" x14ac:dyDescent="0.25">
      <c r="A37" s="51" t="s">
        <v>54</v>
      </c>
      <c r="B37" s="32"/>
      <c r="C37" s="32"/>
      <c r="D37" s="32"/>
      <c r="E37" s="32"/>
      <c r="F37" s="32"/>
      <c r="G37" s="32"/>
      <c r="H37" s="32"/>
      <c r="I37" s="32"/>
      <c r="J37" s="26"/>
      <c r="K37" s="32"/>
      <c r="L37" s="32"/>
      <c r="M37" s="32"/>
    </row>
    <row r="38" spans="1:13" x14ac:dyDescent="0.25">
      <c r="A38" s="51" t="s">
        <v>55</v>
      </c>
      <c r="B38" s="32"/>
      <c r="C38" s="32"/>
      <c r="D38" s="32"/>
      <c r="E38" s="32"/>
      <c r="F38" s="32"/>
      <c r="G38" s="32"/>
      <c r="H38" s="32"/>
      <c r="I38" s="32"/>
      <c r="J38" s="32"/>
      <c r="K38" s="26"/>
      <c r="L38" s="32"/>
      <c r="M38" s="32"/>
    </row>
    <row r="39" spans="1:13" x14ac:dyDescent="0.25">
      <c r="A39" s="51" t="s">
        <v>56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26"/>
      <c r="M39" s="32"/>
    </row>
    <row r="40" spans="1:13" x14ac:dyDescent="0.25">
      <c r="A40" s="51" t="s">
        <v>57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26"/>
    </row>
    <row r="43" spans="1:13" x14ac:dyDescent="0.25">
      <c r="A43" s="30" t="s">
        <v>14</v>
      </c>
      <c r="B43" s="31">
        <f>(B2+B29)*BirimÜcret!B15</f>
        <v>0</v>
      </c>
      <c r="C43" s="31">
        <f>(C3+C30)*BirimÜcret!C15</f>
        <v>0</v>
      </c>
      <c r="D43" s="31">
        <f>(D4+D31)*BirimÜcret!D15</f>
        <v>0</v>
      </c>
      <c r="E43" s="31">
        <f>(E5+E32)*BirimÜcret!E15</f>
        <v>0</v>
      </c>
      <c r="F43" s="31">
        <f>(F6+F33)*BirimÜcret!F15</f>
        <v>0</v>
      </c>
      <c r="G43" s="31">
        <f>(G7+G34)*BirimÜcret!G15</f>
        <v>0</v>
      </c>
      <c r="H43" s="31">
        <f>(H8+H35)*BirimÜcret!H15</f>
        <v>0</v>
      </c>
      <c r="I43" s="31">
        <f>(I9+I36)*BirimÜcret!I15</f>
        <v>0</v>
      </c>
      <c r="J43" s="31">
        <f>(J10+J37)*BirimÜcret!J15</f>
        <v>0</v>
      </c>
      <c r="K43" s="31">
        <f>(K11+K38)*BirimÜcret!K15</f>
        <v>0</v>
      </c>
      <c r="L43" s="31">
        <f>(L12+L39)*BirimÜcret!L15</f>
        <v>0</v>
      </c>
      <c r="M43" s="31">
        <f>(M13+M40)*BirimÜcret!M15</f>
        <v>0</v>
      </c>
    </row>
    <row r="44" spans="1:13" x14ac:dyDescent="0.25">
      <c r="A44" s="13" t="s">
        <v>17</v>
      </c>
      <c r="B44" s="4">
        <f>(B2+B29)*BirimÜcret!B43</f>
        <v>0</v>
      </c>
      <c r="C44" s="4">
        <f>(C3+C30)*BirimÜcret!C43</f>
        <v>0</v>
      </c>
      <c r="D44" s="4">
        <f>(D4+D31)*BirimÜcret!D43</f>
        <v>0</v>
      </c>
      <c r="E44" s="4">
        <f>(E5+E32)*BirimÜcret!E43</f>
        <v>0</v>
      </c>
      <c r="F44" s="4">
        <f>(F6+F33)*BirimÜcret!F43</f>
        <v>0</v>
      </c>
      <c r="G44" s="4">
        <f>(G7+G34)*BirimÜcret!G43</f>
        <v>0</v>
      </c>
      <c r="H44" s="4">
        <f>(H8+H35)*BirimÜcret!H43</f>
        <v>0</v>
      </c>
      <c r="I44" s="4">
        <f>(I9+I36)*BirimÜcret!I43</f>
        <v>0</v>
      </c>
      <c r="J44" s="4">
        <f>(J10+J37)*BirimÜcret!J43</f>
        <v>0</v>
      </c>
      <c r="K44" s="4">
        <f>(K11+K38)*BirimÜcret!K43</f>
        <v>0</v>
      </c>
      <c r="L44" s="4">
        <f>(L12+L39)*BirimÜcret!L43</f>
        <v>0</v>
      </c>
      <c r="M44" s="4">
        <f>(M13+M40)*BirimÜcret!M43</f>
        <v>0</v>
      </c>
    </row>
    <row r="46" spans="1:13" x14ac:dyDescent="0.25">
      <c r="M46" s="46"/>
    </row>
  </sheetData>
  <pageMargins left="0.7" right="0.7" top="0.75" bottom="0.75" header="0.3" footer="0.3"/>
  <pageSetup paperSize="9" scale="71" fitToHeight="0" orientation="landscape" horizontalDpi="1200" verticalDpi="1200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8"/>
  <sheetViews>
    <sheetView workbookViewId="0">
      <selection activeCell="A9" sqref="A9"/>
    </sheetView>
  </sheetViews>
  <sheetFormatPr defaultColWidth="9.140625" defaultRowHeight="15" x14ac:dyDescent="0.25"/>
  <cols>
    <col min="1" max="1" width="54.28515625" style="11" customWidth="1"/>
    <col min="2" max="13" width="10.85546875" style="6" customWidth="1"/>
    <col min="14" max="16384" width="9.140625" style="6"/>
  </cols>
  <sheetData>
    <row r="1" spans="1:13" s="3" customFormat="1" x14ac:dyDescent="0.25">
      <c r="A1" s="1" t="s">
        <v>3</v>
      </c>
      <c r="B1" s="14" t="s">
        <v>22</v>
      </c>
      <c r="C1" s="14" t="s">
        <v>23</v>
      </c>
      <c r="D1" s="14" t="s">
        <v>24</v>
      </c>
      <c r="E1" s="14" t="s">
        <v>25</v>
      </c>
      <c r="F1" s="14" t="s">
        <v>26</v>
      </c>
      <c r="G1" s="14" t="s">
        <v>27</v>
      </c>
      <c r="H1" s="14" t="s">
        <v>28</v>
      </c>
      <c r="I1" s="14" t="s">
        <v>29</v>
      </c>
      <c r="J1" s="14" t="s">
        <v>30</v>
      </c>
      <c r="K1" s="14" t="s">
        <v>31</v>
      </c>
      <c r="L1" s="14" t="s">
        <v>32</v>
      </c>
      <c r="M1" s="14" t="s">
        <v>33</v>
      </c>
    </row>
    <row r="2" spans="1:13" x14ac:dyDescent="0.25">
      <c r="A2" s="15" t="s">
        <v>0</v>
      </c>
      <c r="B2" s="8">
        <f>Ö.YılDevir!B2</f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15" t="s">
        <v>2</v>
      </c>
      <c r="B3" s="5">
        <f>Ö.YılDevir!B4</f>
        <v>0</v>
      </c>
      <c r="C3" s="5">
        <f>Ö.YılDevir!C4</f>
        <v>0</v>
      </c>
      <c r="D3" s="5">
        <f>Ö.YılDevir!D4</f>
        <v>0</v>
      </c>
      <c r="E3" s="5">
        <f>Ö.YılDevir!E4</f>
        <v>0</v>
      </c>
      <c r="F3" s="5">
        <f>Ö.YılDevir!F4</f>
        <v>0</v>
      </c>
      <c r="G3" s="5">
        <f>Ö.YılDevir!G4</f>
        <v>0</v>
      </c>
      <c r="H3" s="5">
        <f>Ö.YılDevir!H4</f>
        <v>0</v>
      </c>
      <c r="I3" s="5">
        <f>Ö.YılDevir!I4</f>
        <v>0</v>
      </c>
      <c r="J3" s="5">
        <f>Ö.YılDevir!J4</f>
        <v>0</v>
      </c>
      <c r="K3" s="5">
        <f>Ö.YılDevir!K4</f>
        <v>0</v>
      </c>
      <c r="L3" s="5">
        <f>Ö.YılDevir!L4</f>
        <v>0</v>
      </c>
      <c r="M3" s="5">
        <f>Ö.YılDevir!M4</f>
        <v>0</v>
      </c>
    </row>
    <row r="4" spans="1:13" x14ac:dyDescent="0.25">
      <c r="A4" s="15" t="s">
        <v>6</v>
      </c>
      <c r="B4" s="7">
        <f>'YT(post)'!B14</f>
        <v>0</v>
      </c>
      <c r="C4" s="7">
        <f>'YT(post)'!C14</f>
        <v>0</v>
      </c>
      <c r="D4" s="7">
        <f>'YT(post)'!D14</f>
        <v>0</v>
      </c>
      <c r="E4" s="7">
        <f>'YT(post)'!E14</f>
        <v>0</v>
      </c>
      <c r="F4" s="7">
        <f>'YT(post)'!F14</f>
        <v>0</v>
      </c>
      <c r="G4" s="7">
        <f>'YT(post)'!G14</f>
        <v>0</v>
      </c>
      <c r="H4" s="7">
        <f>'YT(post)'!H14</f>
        <v>0</v>
      </c>
      <c r="I4" s="7">
        <f>'YT(post)'!I14</f>
        <v>0</v>
      </c>
      <c r="J4" s="7">
        <f>'YT(post)'!J14</f>
        <v>0</v>
      </c>
      <c r="K4" s="7">
        <f>'YT(post)'!K14</f>
        <v>0</v>
      </c>
      <c r="L4" s="7">
        <f>'YT(post)'!L14</f>
        <v>0</v>
      </c>
      <c r="M4" s="7">
        <f>'YT(post)'!M14</f>
        <v>0</v>
      </c>
    </row>
    <row r="5" spans="1:13" ht="30" x14ac:dyDescent="0.25">
      <c r="A5" s="58" t="s">
        <v>67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30" x14ac:dyDescent="0.25">
      <c r="A6" s="58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0" x14ac:dyDescent="0.25">
      <c r="A7" s="58" t="s">
        <v>66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s="9" customFormat="1" x14ac:dyDescent="0.25">
      <c r="A8" s="16" t="s">
        <v>7</v>
      </c>
      <c r="B8" s="8">
        <f t="shared" ref="B8:M8" si="0">SUM(B3:B7)</f>
        <v>0</v>
      </c>
      <c r="C8" s="8">
        <f t="shared" si="0"/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</row>
    <row r="11" spans="1:13" x14ac:dyDescent="0.25">
      <c r="A11" s="1" t="s">
        <v>4</v>
      </c>
      <c r="B11" s="22" t="s">
        <v>22</v>
      </c>
      <c r="C11" s="22" t="s">
        <v>23</v>
      </c>
      <c r="D11" s="22" t="s">
        <v>24</v>
      </c>
      <c r="E11" s="22" t="s">
        <v>25</v>
      </c>
      <c r="F11" s="22" t="s">
        <v>26</v>
      </c>
      <c r="G11" s="22" t="s">
        <v>27</v>
      </c>
      <c r="H11" s="22" t="s">
        <v>28</v>
      </c>
      <c r="I11" s="22" t="s">
        <v>29</v>
      </c>
      <c r="J11" s="22" t="s">
        <v>30</v>
      </c>
      <c r="K11" s="22" t="s">
        <v>31</v>
      </c>
      <c r="L11" s="22" t="s">
        <v>32</v>
      </c>
      <c r="M11" s="22" t="s">
        <v>33</v>
      </c>
    </row>
    <row r="12" spans="1:13" x14ac:dyDescent="0.25">
      <c r="A12" s="20" t="s">
        <v>0</v>
      </c>
      <c r="B12" s="8">
        <f>Ö.YılDevir!B8</f>
        <v>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20" t="s">
        <v>2</v>
      </c>
      <c r="B13" s="5">
        <f>Ö.YılDevir!B10</f>
        <v>0</v>
      </c>
      <c r="C13" s="5">
        <f>Ö.YılDevir!C10</f>
        <v>0</v>
      </c>
      <c r="D13" s="5">
        <f>Ö.YılDevir!D10</f>
        <v>0</v>
      </c>
      <c r="E13" s="5">
        <f>Ö.YılDevir!E10</f>
        <v>0</v>
      </c>
      <c r="F13" s="5">
        <f>Ö.YılDevir!F10</f>
        <v>0</v>
      </c>
      <c r="G13" s="5">
        <f>Ö.YılDevir!G10</f>
        <v>0</v>
      </c>
      <c r="H13" s="5">
        <f>Ö.YılDevir!H10</f>
        <v>0</v>
      </c>
      <c r="I13" s="5">
        <f>Ö.YılDevir!I10</f>
        <v>0</v>
      </c>
      <c r="J13" s="5">
        <f>Ö.YılDevir!J10</f>
        <v>0</v>
      </c>
      <c r="K13" s="5">
        <f>Ö.YılDevir!K10</f>
        <v>0</v>
      </c>
      <c r="L13" s="5">
        <f>Ö.YılDevir!L10</f>
        <v>0</v>
      </c>
      <c r="M13" s="5">
        <f>Ö.YılDevir!M10</f>
        <v>0</v>
      </c>
    </row>
    <row r="14" spans="1:13" x14ac:dyDescent="0.25">
      <c r="A14" s="20" t="s">
        <v>6</v>
      </c>
      <c r="B14" s="7">
        <f>'YT(pre)'!B14</f>
        <v>0</v>
      </c>
      <c r="C14" s="7">
        <f>'YT(pre)'!C14</f>
        <v>0</v>
      </c>
      <c r="D14" s="7">
        <f>'YT(pre)'!D14</f>
        <v>0</v>
      </c>
      <c r="E14" s="7">
        <f>'YT(pre)'!E14</f>
        <v>0</v>
      </c>
      <c r="F14" s="7">
        <f>'YT(pre)'!F14</f>
        <v>0</v>
      </c>
      <c r="G14" s="7">
        <f>'YT(pre)'!G14</f>
        <v>0</v>
      </c>
      <c r="H14" s="7">
        <f>'YT(pre)'!H14</f>
        <v>0</v>
      </c>
      <c r="I14" s="7">
        <f>'YT(pre)'!I14</f>
        <v>0</v>
      </c>
      <c r="J14" s="7">
        <f>'YT(pre)'!J14</f>
        <v>0</v>
      </c>
      <c r="K14" s="7">
        <f>'YT(pre)'!K14</f>
        <v>0</v>
      </c>
      <c r="L14" s="7">
        <f>'YT(pre)'!L14</f>
        <v>0</v>
      </c>
      <c r="M14" s="7">
        <f>'YT(pre)'!M14</f>
        <v>0</v>
      </c>
    </row>
    <row r="15" spans="1:13" ht="30" x14ac:dyDescent="0.25">
      <c r="A15" s="59" t="s">
        <v>67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30" x14ac:dyDescent="0.25">
      <c r="A16" s="59" t="s">
        <v>65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ht="30" x14ac:dyDescent="0.25">
      <c r="A17" s="59" t="s">
        <v>66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x14ac:dyDescent="0.25">
      <c r="A18" s="21" t="s">
        <v>7</v>
      </c>
      <c r="B18" s="8">
        <f t="shared" ref="B18:M18" si="1">SUM(B13:B17)</f>
        <v>0</v>
      </c>
      <c r="C18" s="8">
        <f t="shared" si="1"/>
        <v>0</v>
      </c>
      <c r="D18" s="8">
        <f t="shared" si="1"/>
        <v>0</v>
      </c>
      <c r="E18" s="8">
        <f t="shared" si="1"/>
        <v>0</v>
      </c>
      <c r="F18" s="8">
        <f t="shared" si="1"/>
        <v>0</v>
      </c>
      <c r="G18" s="8">
        <f t="shared" si="1"/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  <c r="K18" s="8">
        <f t="shared" si="1"/>
        <v>0</v>
      </c>
      <c r="L18" s="8">
        <f t="shared" si="1"/>
        <v>0</v>
      </c>
      <c r="M18" s="8">
        <f t="shared" si="1"/>
        <v>0</v>
      </c>
    </row>
  </sheetData>
  <pageMargins left="0.7" right="0.7" top="0.75" bottom="0.75" header="0.3" footer="0.3"/>
  <pageSetup paperSize="9" scale="71" fitToHeight="0" orientation="landscape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M43"/>
  <sheetViews>
    <sheetView tabSelected="1" zoomScaleNormal="100" workbookViewId="0">
      <selection activeCell="B3" sqref="B3"/>
    </sheetView>
  </sheetViews>
  <sheetFormatPr defaultColWidth="9.140625" defaultRowHeight="15" x14ac:dyDescent="0.25"/>
  <cols>
    <col min="1" max="1" width="54.28515625" style="39" customWidth="1"/>
    <col min="2" max="13" width="10.85546875" style="37" customWidth="1"/>
    <col min="14" max="16384" width="9.140625" style="37"/>
  </cols>
  <sheetData>
    <row r="1" spans="1:13" s="3" customFormat="1" x14ac:dyDescent="0.25">
      <c r="A1" s="1"/>
      <c r="B1" s="2" t="s">
        <v>22</v>
      </c>
      <c r="C1" s="2" t="s">
        <v>23</v>
      </c>
      <c r="D1" s="2" t="s">
        <v>24</v>
      </c>
      <c r="E1" s="2" t="s">
        <v>25</v>
      </c>
      <c r="F1" s="2" t="s">
        <v>26</v>
      </c>
      <c r="G1" s="2" t="s">
        <v>27</v>
      </c>
      <c r="H1" s="2" t="s">
        <v>28</v>
      </c>
      <c r="I1" s="2" t="s">
        <v>29</v>
      </c>
      <c r="J1" s="2" t="s">
        <v>30</v>
      </c>
      <c r="K1" s="2" t="s">
        <v>31</v>
      </c>
      <c r="L1" s="2" t="s">
        <v>32</v>
      </c>
      <c r="M1" s="2" t="s">
        <v>33</v>
      </c>
    </row>
    <row r="2" spans="1:13" x14ac:dyDescent="0.25">
      <c r="A2" s="38" t="s">
        <v>19</v>
      </c>
      <c r="B2" s="53">
        <v>453.9</v>
      </c>
      <c r="C2" s="36">
        <f>B2</f>
        <v>453.9</v>
      </c>
      <c r="D2" s="36">
        <f t="shared" ref="D2:M2" si="0">C2</f>
        <v>453.9</v>
      </c>
      <c r="E2" s="36">
        <f t="shared" si="0"/>
        <v>453.9</v>
      </c>
      <c r="F2" s="36">
        <f t="shared" si="0"/>
        <v>453.9</v>
      </c>
      <c r="G2" s="36">
        <f t="shared" si="0"/>
        <v>453.9</v>
      </c>
      <c r="H2" s="36">
        <f t="shared" si="0"/>
        <v>453.9</v>
      </c>
      <c r="I2" s="36">
        <f t="shared" si="0"/>
        <v>453.9</v>
      </c>
      <c r="J2" s="36">
        <f t="shared" si="0"/>
        <v>453.9</v>
      </c>
      <c r="K2" s="36">
        <f t="shared" si="0"/>
        <v>453.9</v>
      </c>
      <c r="L2" s="36">
        <f t="shared" si="0"/>
        <v>453.9</v>
      </c>
      <c r="M2" s="36">
        <f t="shared" si="0"/>
        <v>453.9</v>
      </c>
    </row>
    <row r="3" spans="1:13" x14ac:dyDescent="0.25">
      <c r="A3" s="38" t="s">
        <v>18</v>
      </c>
      <c r="B3" s="36">
        <f>12/12</f>
        <v>1</v>
      </c>
      <c r="C3" s="36">
        <f>11/12</f>
        <v>0.91666666666666663</v>
      </c>
      <c r="D3" s="36">
        <f>10/12</f>
        <v>0.83333333333333337</v>
      </c>
      <c r="E3" s="36">
        <f>9/12</f>
        <v>0.75</v>
      </c>
      <c r="F3" s="36">
        <f>8/12</f>
        <v>0.66666666666666663</v>
      </c>
      <c r="G3" s="36">
        <f>7/12</f>
        <v>0.58333333333333337</v>
      </c>
      <c r="H3" s="36">
        <f>6/12</f>
        <v>0.5</v>
      </c>
      <c r="I3" s="36">
        <f>5/12</f>
        <v>0.41666666666666669</v>
      </c>
      <c r="J3" s="36">
        <f>4/12</f>
        <v>0.33333333333333331</v>
      </c>
      <c r="K3" s="36">
        <f>3/12</f>
        <v>0.25</v>
      </c>
      <c r="L3" s="36">
        <f>2/12</f>
        <v>0.16666666666666666</v>
      </c>
      <c r="M3" s="36">
        <f>1/12</f>
        <v>8.3333333333333329E-2</v>
      </c>
    </row>
    <row r="4" spans="1:13" x14ac:dyDescent="0.25">
      <c r="A4"/>
      <c r="C4" s="36">
        <f>11/11</f>
        <v>1</v>
      </c>
      <c r="D4" s="36">
        <f>10/11</f>
        <v>0.90909090909090906</v>
      </c>
      <c r="E4" s="36">
        <f>9/11</f>
        <v>0.81818181818181823</v>
      </c>
      <c r="F4" s="36">
        <f>8/11</f>
        <v>0.72727272727272729</v>
      </c>
      <c r="G4" s="36">
        <f>7/11</f>
        <v>0.63636363636363635</v>
      </c>
      <c r="H4" s="36">
        <f>6/11</f>
        <v>0.54545454545454541</v>
      </c>
      <c r="I4" s="36">
        <f>5/11</f>
        <v>0.45454545454545453</v>
      </c>
      <c r="J4" s="36">
        <f>4/11</f>
        <v>0.36363636363636365</v>
      </c>
      <c r="K4" s="36">
        <f>3/11</f>
        <v>0.27272727272727271</v>
      </c>
      <c r="L4" s="36">
        <f>2/11</f>
        <v>0.18181818181818182</v>
      </c>
      <c r="M4" s="36">
        <f>1/11</f>
        <v>9.0909090909090912E-2</v>
      </c>
    </row>
    <row r="5" spans="1:13" x14ac:dyDescent="0.25">
      <c r="A5"/>
      <c r="D5" s="36">
        <f>10/10</f>
        <v>1</v>
      </c>
      <c r="E5" s="36">
        <f>9/10</f>
        <v>0.9</v>
      </c>
      <c r="F5" s="36">
        <f>8/10</f>
        <v>0.8</v>
      </c>
      <c r="G5" s="36">
        <f>7/10</f>
        <v>0.7</v>
      </c>
      <c r="H5" s="36">
        <f>6/10</f>
        <v>0.6</v>
      </c>
      <c r="I5" s="36">
        <f>5/10</f>
        <v>0.5</v>
      </c>
      <c r="J5" s="36">
        <f>4/10</f>
        <v>0.4</v>
      </c>
      <c r="K5" s="36">
        <f>3/10</f>
        <v>0.3</v>
      </c>
      <c r="L5" s="36">
        <f>2/10</f>
        <v>0.2</v>
      </c>
      <c r="M5" s="36">
        <f>1/10</f>
        <v>0.1</v>
      </c>
    </row>
    <row r="6" spans="1:13" x14ac:dyDescent="0.25">
      <c r="A6"/>
      <c r="E6" s="36">
        <f>9/9</f>
        <v>1</v>
      </c>
      <c r="F6" s="36">
        <f>8/9</f>
        <v>0.88888888888888884</v>
      </c>
      <c r="G6" s="36">
        <f>7/9</f>
        <v>0.77777777777777779</v>
      </c>
      <c r="H6" s="36">
        <f>6/9</f>
        <v>0.66666666666666663</v>
      </c>
      <c r="I6" s="36">
        <f>5/9</f>
        <v>0.55555555555555558</v>
      </c>
      <c r="J6" s="36">
        <f>4/9</f>
        <v>0.44444444444444442</v>
      </c>
      <c r="K6" s="36">
        <f>3/9</f>
        <v>0.33333333333333331</v>
      </c>
      <c r="L6" s="36">
        <f>2/9</f>
        <v>0.22222222222222221</v>
      </c>
      <c r="M6" s="36">
        <f>1/9</f>
        <v>0.1111111111111111</v>
      </c>
    </row>
    <row r="7" spans="1:13" x14ac:dyDescent="0.25">
      <c r="A7"/>
      <c r="F7" s="36">
        <f>8/8</f>
        <v>1</v>
      </c>
      <c r="G7" s="36">
        <f>7/8</f>
        <v>0.875</v>
      </c>
      <c r="H7" s="36">
        <f>6/8</f>
        <v>0.75</v>
      </c>
      <c r="I7" s="36">
        <f>5/8</f>
        <v>0.625</v>
      </c>
      <c r="J7" s="36">
        <f>4/8</f>
        <v>0.5</v>
      </c>
      <c r="K7" s="36">
        <f>3/8</f>
        <v>0.375</v>
      </c>
      <c r="L7" s="36">
        <f>2/8</f>
        <v>0.25</v>
      </c>
      <c r="M7" s="36">
        <f>1/8</f>
        <v>0.125</v>
      </c>
    </row>
    <row r="8" spans="1:13" x14ac:dyDescent="0.25">
      <c r="A8"/>
      <c r="G8" s="36">
        <f>7/7</f>
        <v>1</v>
      </c>
      <c r="H8" s="36">
        <f>6/7</f>
        <v>0.8571428571428571</v>
      </c>
      <c r="I8" s="36">
        <f>5/7</f>
        <v>0.7142857142857143</v>
      </c>
      <c r="J8" s="36">
        <f>4/7</f>
        <v>0.5714285714285714</v>
      </c>
      <c r="K8" s="36">
        <f>3/7</f>
        <v>0.42857142857142855</v>
      </c>
      <c r="L8" s="36">
        <f>2/7</f>
        <v>0.2857142857142857</v>
      </c>
      <c r="M8" s="36">
        <f>1/7</f>
        <v>0.14285714285714285</v>
      </c>
    </row>
    <row r="9" spans="1:13" x14ac:dyDescent="0.25">
      <c r="A9"/>
      <c r="H9" s="36">
        <f>6/6</f>
        <v>1</v>
      </c>
      <c r="I9" s="36">
        <f>5/6</f>
        <v>0.83333333333333337</v>
      </c>
      <c r="J9" s="36">
        <f>4/6</f>
        <v>0.66666666666666663</v>
      </c>
      <c r="K9" s="36">
        <f>3/6</f>
        <v>0.5</v>
      </c>
      <c r="L9" s="36">
        <f>2/6</f>
        <v>0.33333333333333331</v>
      </c>
      <c r="M9" s="36">
        <f>1/6</f>
        <v>0.16666666666666666</v>
      </c>
    </row>
    <row r="10" spans="1:13" x14ac:dyDescent="0.25">
      <c r="A10"/>
      <c r="I10" s="36">
        <f>5/5</f>
        <v>1</v>
      </c>
      <c r="J10" s="36">
        <f>4/5</f>
        <v>0.8</v>
      </c>
      <c r="K10" s="36">
        <f>3/5</f>
        <v>0.6</v>
      </c>
      <c r="L10" s="36">
        <f>2/5</f>
        <v>0.4</v>
      </c>
      <c r="M10" s="36">
        <f>1/5</f>
        <v>0.2</v>
      </c>
    </row>
    <row r="11" spans="1:13" x14ac:dyDescent="0.25">
      <c r="A11"/>
      <c r="J11" s="36">
        <f>4/4</f>
        <v>1</v>
      </c>
      <c r="K11" s="36">
        <f>3/4</f>
        <v>0.75</v>
      </c>
      <c r="L11" s="36">
        <f>2/4</f>
        <v>0.5</v>
      </c>
      <c r="M11" s="36">
        <f>1/4</f>
        <v>0.25</v>
      </c>
    </row>
    <row r="12" spans="1:13" x14ac:dyDescent="0.25">
      <c r="A12"/>
      <c r="K12" s="36">
        <f>3/3</f>
        <v>1</v>
      </c>
      <c r="L12" s="36">
        <f>2/3</f>
        <v>0.66666666666666663</v>
      </c>
      <c r="M12" s="36">
        <f>1/3</f>
        <v>0.33333333333333331</v>
      </c>
    </row>
    <row r="13" spans="1:13" x14ac:dyDescent="0.25">
      <c r="A13"/>
      <c r="L13" s="36">
        <f>2/2</f>
        <v>1</v>
      </c>
      <c r="M13" s="36">
        <f>1/2</f>
        <v>0.5</v>
      </c>
    </row>
    <row r="14" spans="1:13" x14ac:dyDescent="0.25">
      <c r="A14"/>
      <c r="M14" s="36">
        <f>1/1</f>
        <v>1</v>
      </c>
    </row>
    <row r="15" spans="1:13" x14ac:dyDescent="0.25">
      <c r="A15" s="30" t="s">
        <v>14</v>
      </c>
      <c r="B15" s="36">
        <f t="shared" ref="B15:M15" si="1">B2</f>
        <v>453.9</v>
      </c>
      <c r="C15" s="36">
        <f t="shared" si="1"/>
        <v>453.9</v>
      </c>
      <c r="D15" s="36">
        <f t="shared" si="1"/>
        <v>453.9</v>
      </c>
      <c r="E15" s="36">
        <f t="shared" si="1"/>
        <v>453.9</v>
      </c>
      <c r="F15" s="36">
        <f t="shared" si="1"/>
        <v>453.9</v>
      </c>
      <c r="G15" s="36">
        <f t="shared" si="1"/>
        <v>453.9</v>
      </c>
      <c r="H15" s="36">
        <f t="shared" si="1"/>
        <v>453.9</v>
      </c>
      <c r="I15" s="36">
        <f t="shared" si="1"/>
        <v>453.9</v>
      </c>
      <c r="J15" s="36">
        <f t="shared" si="1"/>
        <v>453.9</v>
      </c>
      <c r="K15" s="36">
        <f t="shared" si="1"/>
        <v>453.9</v>
      </c>
      <c r="L15" s="36">
        <f t="shared" si="1"/>
        <v>453.9</v>
      </c>
      <c r="M15" s="36">
        <f t="shared" si="1"/>
        <v>453.9</v>
      </c>
    </row>
    <row r="16" spans="1:13" x14ac:dyDescent="0.25">
      <c r="A16" s="30" t="s">
        <v>61</v>
      </c>
      <c r="B16"/>
      <c r="C16"/>
      <c r="D16"/>
      <c r="E16"/>
      <c r="F16"/>
      <c r="G16"/>
      <c r="H16"/>
      <c r="I16"/>
      <c r="J16"/>
      <c r="K16"/>
      <c r="L16"/>
      <c r="M16"/>
    </row>
    <row r="17" spans="1:13" x14ac:dyDescent="0.25">
      <c r="A17" s="41" t="s">
        <v>34</v>
      </c>
      <c r="B17" s="36">
        <f>ROUND(B$2*B3,2)</f>
        <v>453.9</v>
      </c>
      <c r="C17" s="36">
        <f t="shared" ref="C17:M18" si="2">ROUND(C$2*C3,2)</f>
        <v>416.08</v>
      </c>
      <c r="D17" s="36">
        <f t="shared" si="2"/>
        <v>378.25</v>
      </c>
      <c r="E17" s="36">
        <f t="shared" si="2"/>
        <v>340.43</v>
      </c>
      <c r="F17" s="36">
        <f t="shared" si="2"/>
        <v>302.60000000000002</v>
      </c>
      <c r="G17" s="36">
        <f t="shared" si="2"/>
        <v>264.77999999999997</v>
      </c>
      <c r="H17" s="36">
        <f t="shared" si="2"/>
        <v>226.95</v>
      </c>
      <c r="I17" s="36">
        <f t="shared" si="2"/>
        <v>189.13</v>
      </c>
      <c r="J17" s="36">
        <f t="shared" si="2"/>
        <v>151.30000000000001</v>
      </c>
      <c r="K17" s="36">
        <f t="shared" si="2"/>
        <v>113.48</v>
      </c>
      <c r="L17" s="36">
        <f t="shared" si="2"/>
        <v>75.650000000000006</v>
      </c>
      <c r="M17" s="36">
        <f t="shared" si="2"/>
        <v>37.83</v>
      </c>
    </row>
    <row r="18" spans="1:13" x14ac:dyDescent="0.25">
      <c r="A18" s="41" t="s">
        <v>35</v>
      </c>
      <c r="C18" s="36">
        <f t="shared" si="2"/>
        <v>453.9</v>
      </c>
      <c r="D18" s="36">
        <f t="shared" ref="D18" si="3">ROUND(D$2*D4,2)</f>
        <v>412.64</v>
      </c>
      <c r="E18" s="36">
        <f t="shared" ref="E18" si="4">ROUND(E$2*E4,2)</f>
        <v>371.37</v>
      </c>
      <c r="F18" s="36">
        <f t="shared" ref="F18" si="5">ROUND(F$2*F4,2)</f>
        <v>330.11</v>
      </c>
      <c r="G18" s="36">
        <f t="shared" ref="G18" si="6">ROUND(G$2*G4,2)</f>
        <v>288.85000000000002</v>
      </c>
      <c r="H18" s="36">
        <f t="shared" ref="H18" si="7">ROUND(H$2*H4,2)</f>
        <v>247.58</v>
      </c>
      <c r="I18" s="36">
        <f t="shared" ref="I18" si="8">ROUND(I$2*I4,2)</f>
        <v>206.32</v>
      </c>
      <c r="J18" s="36">
        <f t="shared" ref="J18" si="9">ROUND(J$2*J4,2)</f>
        <v>165.05</v>
      </c>
      <c r="K18" s="36">
        <f t="shared" ref="K18" si="10">ROUND(K$2*K4,2)</f>
        <v>123.79</v>
      </c>
      <c r="L18" s="36">
        <f t="shared" ref="L18" si="11">ROUND(L$2*L4,2)</f>
        <v>82.53</v>
      </c>
      <c r="M18" s="36">
        <f t="shared" ref="M18" si="12">ROUND(M$2*M4,2)</f>
        <v>41.26</v>
      </c>
    </row>
    <row r="19" spans="1:13" x14ac:dyDescent="0.25">
      <c r="A19" s="41" t="s">
        <v>36</v>
      </c>
      <c r="D19" s="36">
        <f t="shared" ref="D19" si="13">ROUND(D$2*D5,2)</f>
        <v>453.9</v>
      </c>
      <c r="E19" s="36">
        <f t="shared" ref="E19" si="14">ROUND(E$2*E5,2)</f>
        <v>408.51</v>
      </c>
      <c r="F19" s="36">
        <f t="shared" ref="F19" si="15">ROUND(F$2*F5,2)</f>
        <v>363.12</v>
      </c>
      <c r="G19" s="36">
        <f t="shared" ref="G19" si="16">ROUND(G$2*G5,2)</f>
        <v>317.73</v>
      </c>
      <c r="H19" s="36">
        <f t="shared" ref="H19" si="17">ROUND(H$2*H5,2)</f>
        <v>272.33999999999997</v>
      </c>
      <c r="I19" s="36">
        <f t="shared" ref="I19" si="18">ROUND(I$2*I5,2)</f>
        <v>226.95</v>
      </c>
      <c r="J19" s="36">
        <f t="shared" ref="J19" si="19">ROUND(J$2*J5,2)</f>
        <v>181.56</v>
      </c>
      <c r="K19" s="36">
        <f t="shared" ref="K19" si="20">ROUND(K$2*K5,2)</f>
        <v>136.16999999999999</v>
      </c>
      <c r="L19" s="36">
        <f t="shared" ref="L19" si="21">ROUND(L$2*L5,2)</f>
        <v>90.78</v>
      </c>
      <c r="M19" s="36">
        <f t="shared" ref="M19" si="22">ROUND(M$2*M5,2)</f>
        <v>45.39</v>
      </c>
    </row>
    <row r="20" spans="1:13" x14ac:dyDescent="0.25">
      <c r="A20" s="41" t="s">
        <v>37</v>
      </c>
      <c r="E20" s="36">
        <f t="shared" ref="E20" si="23">ROUND(E$2*E6,2)</f>
        <v>453.9</v>
      </c>
      <c r="F20" s="36">
        <f t="shared" ref="F20" si="24">ROUND(F$2*F6,2)</f>
        <v>403.47</v>
      </c>
      <c r="G20" s="36">
        <f t="shared" ref="G20" si="25">ROUND(G$2*G6,2)</f>
        <v>353.03</v>
      </c>
      <c r="H20" s="36">
        <f t="shared" ref="H20" si="26">ROUND(H$2*H6,2)</f>
        <v>302.60000000000002</v>
      </c>
      <c r="I20" s="36">
        <f t="shared" ref="I20" si="27">ROUND(I$2*I6,2)</f>
        <v>252.17</v>
      </c>
      <c r="J20" s="36">
        <f t="shared" ref="J20" si="28">ROUND(J$2*J6,2)</f>
        <v>201.73</v>
      </c>
      <c r="K20" s="36">
        <f t="shared" ref="K20" si="29">ROUND(K$2*K6,2)</f>
        <v>151.30000000000001</v>
      </c>
      <c r="L20" s="36">
        <f t="shared" ref="L20" si="30">ROUND(L$2*L6,2)</f>
        <v>100.87</v>
      </c>
      <c r="M20" s="36">
        <f t="shared" ref="M20" si="31">ROUND(M$2*M6,2)</f>
        <v>50.43</v>
      </c>
    </row>
    <row r="21" spans="1:13" x14ac:dyDescent="0.25">
      <c r="A21" s="41" t="s">
        <v>38</v>
      </c>
      <c r="F21" s="36">
        <f t="shared" ref="F21" si="32">ROUND(F$2*F7,2)</f>
        <v>453.9</v>
      </c>
      <c r="G21" s="36">
        <f t="shared" ref="G21" si="33">ROUND(G$2*G7,2)</f>
        <v>397.16</v>
      </c>
      <c r="H21" s="36">
        <f t="shared" ref="H21" si="34">ROUND(H$2*H7,2)</f>
        <v>340.43</v>
      </c>
      <c r="I21" s="36">
        <f t="shared" ref="I21" si="35">ROUND(I$2*I7,2)</f>
        <v>283.69</v>
      </c>
      <c r="J21" s="36">
        <f t="shared" ref="J21" si="36">ROUND(J$2*J7,2)</f>
        <v>226.95</v>
      </c>
      <c r="K21" s="36">
        <f t="shared" ref="K21" si="37">ROUND(K$2*K7,2)</f>
        <v>170.21</v>
      </c>
      <c r="L21" s="36">
        <f t="shared" ref="L21" si="38">ROUND(L$2*L7,2)</f>
        <v>113.48</v>
      </c>
      <c r="M21" s="36">
        <f t="shared" ref="M21" si="39">ROUND(M$2*M7,2)</f>
        <v>56.74</v>
      </c>
    </row>
    <row r="22" spans="1:13" x14ac:dyDescent="0.25">
      <c r="A22" s="41" t="s">
        <v>39</v>
      </c>
      <c r="G22" s="36">
        <f t="shared" ref="G22" si="40">ROUND(G$2*G8,2)</f>
        <v>453.9</v>
      </c>
      <c r="H22" s="36">
        <f t="shared" ref="H22" si="41">ROUND(H$2*H8,2)</f>
        <v>389.06</v>
      </c>
      <c r="I22" s="36">
        <f t="shared" ref="I22" si="42">ROUND(I$2*I8,2)</f>
        <v>324.20999999999998</v>
      </c>
      <c r="J22" s="36">
        <f t="shared" ref="J22" si="43">ROUND(J$2*J8,2)</f>
        <v>259.37</v>
      </c>
      <c r="K22" s="36">
        <f t="shared" ref="K22" si="44">ROUND(K$2*K8,2)</f>
        <v>194.53</v>
      </c>
      <c r="L22" s="36">
        <f t="shared" ref="L22" si="45">ROUND(L$2*L8,2)</f>
        <v>129.69</v>
      </c>
      <c r="M22" s="36">
        <f t="shared" ref="M22" si="46">ROUND(M$2*M8,2)</f>
        <v>64.84</v>
      </c>
    </row>
    <row r="23" spans="1:13" x14ac:dyDescent="0.25">
      <c r="A23" s="41" t="s">
        <v>40</v>
      </c>
      <c r="H23" s="36">
        <f t="shared" ref="H23" si="47">ROUND(H$2*H9,2)</f>
        <v>453.9</v>
      </c>
      <c r="I23" s="36">
        <f t="shared" ref="I23" si="48">ROUND(I$2*I9,2)</f>
        <v>378.25</v>
      </c>
      <c r="J23" s="36">
        <f t="shared" ref="J23" si="49">ROUND(J$2*J9,2)</f>
        <v>302.60000000000002</v>
      </c>
      <c r="K23" s="36">
        <f t="shared" ref="K23" si="50">ROUND(K$2*K9,2)</f>
        <v>226.95</v>
      </c>
      <c r="L23" s="36">
        <f t="shared" ref="L23" si="51">ROUND(L$2*L9,2)</f>
        <v>151.30000000000001</v>
      </c>
      <c r="M23" s="36">
        <f t="shared" ref="M23" si="52">ROUND(M$2*M9,2)</f>
        <v>75.650000000000006</v>
      </c>
    </row>
    <row r="24" spans="1:13" x14ac:dyDescent="0.25">
      <c r="A24" s="41" t="s">
        <v>41</v>
      </c>
      <c r="I24" s="36">
        <f t="shared" ref="I24" si="53">ROUND(I$2*I10,2)</f>
        <v>453.9</v>
      </c>
      <c r="J24" s="36">
        <f t="shared" ref="J24" si="54">ROUND(J$2*J10,2)</f>
        <v>363.12</v>
      </c>
      <c r="K24" s="36">
        <f t="shared" ref="K24" si="55">ROUND(K$2*K10,2)</f>
        <v>272.33999999999997</v>
      </c>
      <c r="L24" s="36">
        <f t="shared" ref="L24" si="56">ROUND(L$2*L10,2)</f>
        <v>181.56</v>
      </c>
      <c r="M24" s="36">
        <f t="shared" ref="M24" si="57">ROUND(M$2*M10,2)</f>
        <v>90.78</v>
      </c>
    </row>
    <row r="25" spans="1:13" x14ac:dyDescent="0.25">
      <c r="A25" s="41" t="s">
        <v>42</v>
      </c>
      <c r="J25" s="36">
        <f t="shared" ref="J25" si="58">ROUND(J$2*J11,2)</f>
        <v>453.9</v>
      </c>
      <c r="K25" s="36">
        <f t="shared" ref="K25" si="59">ROUND(K$2*K11,2)</f>
        <v>340.43</v>
      </c>
      <c r="L25" s="36">
        <f t="shared" ref="L25" si="60">ROUND(L$2*L11,2)</f>
        <v>226.95</v>
      </c>
      <c r="M25" s="36">
        <f t="shared" ref="M25" si="61">ROUND(M$2*M11,2)</f>
        <v>113.48</v>
      </c>
    </row>
    <row r="26" spans="1:13" x14ac:dyDescent="0.25">
      <c r="A26" s="41" t="s">
        <v>43</v>
      </c>
      <c r="K26" s="36">
        <f t="shared" ref="K26" si="62">ROUND(K$2*K12,2)</f>
        <v>453.9</v>
      </c>
      <c r="L26" s="36">
        <f t="shared" ref="L26" si="63">ROUND(L$2*L12,2)</f>
        <v>302.60000000000002</v>
      </c>
      <c r="M26" s="36">
        <f t="shared" ref="M26" si="64">ROUND(M$2*M12,2)</f>
        <v>151.30000000000001</v>
      </c>
    </row>
    <row r="27" spans="1:13" x14ac:dyDescent="0.25">
      <c r="A27" s="41" t="s">
        <v>44</v>
      </c>
      <c r="L27" s="36">
        <f t="shared" ref="L27" si="65">ROUND(L$2*L13,2)</f>
        <v>453.9</v>
      </c>
      <c r="M27" s="36">
        <f t="shared" ref="M27" si="66">ROUND(M$2*M13,2)</f>
        <v>226.95</v>
      </c>
    </row>
    <row r="28" spans="1:13" x14ac:dyDescent="0.25">
      <c r="A28" s="41" t="s">
        <v>45</v>
      </c>
      <c r="M28" s="36">
        <f t="shared" ref="M28" si="67">ROUND(M$2*M14,2)</f>
        <v>453.9</v>
      </c>
    </row>
    <row r="29" spans="1:13" x14ac:dyDescent="0.25">
      <c r="A29" s="30" t="s">
        <v>15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</row>
    <row r="30" spans="1:13" x14ac:dyDescent="0.25">
      <c r="A30" s="41" t="s">
        <v>34</v>
      </c>
      <c r="B30" s="36">
        <f t="shared" ref="B30:M30" si="68">ROUND(B2/12,2)</f>
        <v>37.83</v>
      </c>
      <c r="C30" s="36">
        <f t="shared" si="68"/>
        <v>37.83</v>
      </c>
      <c r="D30" s="36">
        <f t="shared" si="68"/>
        <v>37.83</v>
      </c>
      <c r="E30" s="36">
        <f t="shared" si="68"/>
        <v>37.83</v>
      </c>
      <c r="F30" s="36">
        <f t="shared" si="68"/>
        <v>37.83</v>
      </c>
      <c r="G30" s="36">
        <f t="shared" si="68"/>
        <v>37.83</v>
      </c>
      <c r="H30" s="36">
        <f t="shared" si="68"/>
        <v>37.83</v>
      </c>
      <c r="I30" s="36">
        <f t="shared" si="68"/>
        <v>37.83</v>
      </c>
      <c r="J30" s="36">
        <f t="shared" si="68"/>
        <v>37.83</v>
      </c>
      <c r="K30" s="36">
        <f t="shared" si="68"/>
        <v>37.83</v>
      </c>
      <c r="L30" s="36">
        <f t="shared" si="68"/>
        <v>37.83</v>
      </c>
      <c r="M30" s="36">
        <f t="shared" si="68"/>
        <v>37.83</v>
      </c>
    </row>
    <row r="31" spans="1:13" x14ac:dyDescent="0.25">
      <c r="A31" s="41" t="s">
        <v>35</v>
      </c>
      <c r="C31" s="36">
        <f t="shared" ref="C31:M31" si="69">ROUND(C2/11,2)</f>
        <v>41.26</v>
      </c>
      <c r="D31" s="36">
        <f t="shared" si="69"/>
        <v>41.26</v>
      </c>
      <c r="E31" s="36">
        <f t="shared" si="69"/>
        <v>41.26</v>
      </c>
      <c r="F31" s="36">
        <f t="shared" si="69"/>
        <v>41.26</v>
      </c>
      <c r="G31" s="36">
        <f t="shared" si="69"/>
        <v>41.26</v>
      </c>
      <c r="H31" s="36">
        <f t="shared" si="69"/>
        <v>41.26</v>
      </c>
      <c r="I31" s="36">
        <f t="shared" si="69"/>
        <v>41.26</v>
      </c>
      <c r="J31" s="36">
        <f t="shared" si="69"/>
        <v>41.26</v>
      </c>
      <c r="K31" s="36">
        <f t="shared" si="69"/>
        <v>41.26</v>
      </c>
      <c r="L31" s="36">
        <f t="shared" si="69"/>
        <v>41.26</v>
      </c>
      <c r="M31" s="36">
        <f t="shared" si="69"/>
        <v>41.26</v>
      </c>
    </row>
    <row r="32" spans="1:13" x14ac:dyDescent="0.25">
      <c r="A32" s="41" t="s">
        <v>36</v>
      </c>
      <c r="D32" s="36">
        <f t="shared" ref="D32:M32" si="70">ROUND(D2/10,2)</f>
        <v>45.39</v>
      </c>
      <c r="E32" s="36">
        <f t="shared" si="70"/>
        <v>45.39</v>
      </c>
      <c r="F32" s="36">
        <f t="shared" si="70"/>
        <v>45.39</v>
      </c>
      <c r="G32" s="36">
        <f t="shared" si="70"/>
        <v>45.39</v>
      </c>
      <c r="H32" s="36">
        <f t="shared" si="70"/>
        <v>45.39</v>
      </c>
      <c r="I32" s="36">
        <f t="shared" si="70"/>
        <v>45.39</v>
      </c>
      <c r="J32" s="36">
        <f t="shared" si="70"/>
        <v>45.39</v>
      </c>
      <c r="K32" s="36">
        <f t="shared" si="70"/>
        <v>45.39</v>
      </c>
      <c r="L32" s="36">
        <f t="shared" si="70"/>
        <v>45.39</v>
      </c>
      <c r="M32" s="36">
        <f t="shared" si="70"/>
        <v>45.39</v>
      </c>
    </row>
    <row r="33" spans="1:13" x14ac:dyDescent="0.25">
      <c r="A33" s="41" t="s">
        <v>37</v>
      </c>
      <c r="E33" s="36">
        <f t="shared" ref="E33:M33" si="71">ROUND(E2/9,2)</f>
        <v>50.43</v>
      </c>
      <c r="F33" s="36">
        <f t="shared" si="71"/>
        <v>50.43</v>
      </c>
      <c r="G33" s="36">
        <f t="shared" si="71"/>
        <v>50.43</v>
      </c>
      <c r="H33" s="36">
        <f t="shared" si="71"/>
        <v>50.43</v>
      </c>
      <c r="I33" s="36">
        <f t="shared" si="71"/>
        <v>50.43</v>
      </c>
      <c r="J33" s="36">
        <f t="shared" si="71"/>
        <v>50.43</v>
      </c>
      <c r="K33" s="36">
        <f t="shared" si="71"/>
        <v>50.43</v>
      </c>
      <c r="L33" s="36">
        <f t="shared" si="71"/>
        <v>50.43</v>
      </c>
      <c r="M33" s="36">
        <f t="shared" si="71"/>
        <v>50.43</v>
      </c>
    </row>
    <row r="34" spans="1:13" x14ac:dyDescent="0.25">
      <c r="A34" s="41" t="s">
        <v>38</v>
      </c>
      <c r="F34" s="36">
        <f t="shared" ref="F34:M34" si="72">ROUND(F2/8,2)</f>
        <v>56.74</v>
      </c>
      <c r="G34" s="36">
        <f t="shared" si="72"/>
        <v>56.74</v>
      </c>
      <c r="H34" s="36">
        <f t="shared" si="72"/>
        <v>56.74</v>
      </c>
      <c r="I34" s="36">
        <f t="shared" si="72"/>
        <v>56.74</v>
      </c>
      <c r="J34" s="36">
        <f t="shared" si="72"/>
        <v>56.74</v>
      </c>
      <c r="K34" s="36">
        <f t="shared" si="72"/>
        <v>56.74</v>
      </c>
      <c r="L34" s="36">
        <f t="shared" si="72"/>
        <v>56.74</v>
      </c>
      <c r="M34" s="36">
        <f t="shared" si="72"/>
        <v>56.74</v>
      </c>
    </row>
    <row r="35" spans="1:13" x14ac:dyDescent="0.25">
      <c r="A35" s="41" t="s">
        <v>39</v>
      </c>
      <c r="G35" s="36">
        <f t="shared" ref="G35:M35" si="73">ROUND(G2/7,2)</f>
        <v>64.84</v>
      </c>
      <c r="H35" s="36">
        <f t="shared" si="73"/>
        <v>64.84</v>
      </c>
      <c r="I35" s="36">
        <f t="shared" si="73"/>
        <v>64.84</v>
      </c>
      <c r="J35" s="36">
        <f t="shared" si="73"/>
        <v>64.84</v>
      </c>
      <c r="K35" s="36">
        <f t="shared" si="73"/>
        <v>64.84</v>
      </c>
      <c r="L35" s="36">
        <f t="shared" si="73"/>
        <v>64.84</v>
      </c>
      <c r="M35" s="36">
        <f t="shared" si="73"/>
        <v>64.84</v>
      </c>
    </row>
    <row r="36" spans="1:13" x14ac:dyDescent="0.25">
      <c r="A36" s="41" t="s">
        <v>40</v>
      </c>
      <c r="H36" s="36">
        <f t="shared" ref="H36:M36" si="74">ROUND(H2/6,2)</f>
        <v>75.650000000000006</v>
      </c>
      <c r="I36" s="36">
        <f t="shared" si="74"/>
        <v>75.650000000000006</v>
      </c>
      <c r="J36" s="36">
        <f t="shared" si="74"/>
        <v>75.650000000000006</v>
      </c>
      <c r="K36" s="36">
        <f t="shared" si="74"/>
        <v>75.650000000000006</v>
      </c>
      <c r="L36" s="36">
        <f t="shared" si="74"/>
        <v>75.650000000000006</v>
      </c>
      <c r="M36" s="36">
        <f t="shared" si="74"/>
        <v>75.650000000000006</v>
      </c>
    </row>
    <row r="37" spans="1:13" x14ac:dyDescent="0.25">
      <c r="A37" s="41" t="s">
        <v>41</v>
      </c>
      <c r="I37" s="36">
        <f>ROUND(I2/5,2)</f>
        <v>90.78</v>
      </c>
      <c r="J37" s="36">
        <f>ROUND(J2/5,2)</f>
        <v>90.78</v>
      </c>
      <c r="K37" s="36">
        <f>ROUND(K2/5,2)</f>
        <v>90.78</v>
      </c>
      <c r="L37" s="36">
        <f>ROUND(L2/5,2)</f>
        <v>90.78</v>
      </c>
      <c r="M37" s="36">
        <f>ROUND(M2/5,2)</f>
        <v>90.78</v>
      </c>
    </row>
    <row r="38" spans="1:13" x14ac:dyDescent="0.25">
      <c r="A38" s="41" t="s">
        <v>42</v>
      </c>
      <c r="J38" s="36">
        <f>ROUND(J2/4,2)</f>
        <v>113.48</v>
      </c>
      <c r="K38" s="36">
        <f>ROUND(K2/4,2)</f>
        <v>113.48</v>
      </c>
      <c r="L38" s="36">
        <f>ROUND(L2/4,2)</f>
        <v>113.48</v>
      </c>
      <c r="M38" s="36">
        <f>ROUND(M2/4,2)</f>
        <v>113.48</v>
      </c>
    </row>
    <row r="39" spans="1:13" x14ac:dyDescent="0.25">
      <c r="A39" s="41" t="s">
        <v>43</v>
      </c>
      <c r="K39" s="36">
        <f>ROUND(K2/3,2)</f>
        <v>151.30000000000001</v>
      </c>
      <c r="L39" s="36">
        <f>ROUND(L2/3,2)</f>
        <v>151.30000000000001</v>
      </c>
      <c r="M39" s="36">
        <f>ROUND(M2/3,2)</f>
        <v>151.30000000000001</v>
      </c>
    </row>
    <row r="40" spans="1:13" x14ac:dyDescent="0.25">
      <c r="A40" s="41" t="s">
        <v>44</v>
      </c>
      <c r="L40" s="36">
        <f>ROUND(L2/2,2)</f>
        <v>226.95</v>
      </c>
      <c r="M40" s="36">
        <f>ROUND(M2/2,2)</f>
        <v>226.95</v>
      </c>
    </row>
    <row r="41" spans="1:13" x14ac:dyDescent="0.25">
      <c r="A41" s="41" t="s">
        <v>45</v>
      </c>
      <c r="M41" s="36">
        <f>ROUND(M2/1,2)</f>
        <v>453.9</v>
      </c>
    </row>
    <row r="42" spans="1:13" x14ac:dyDescent="0.25">
      <c r="A42" s="13" t="s">
        <v>16</v>
      </c>
      <c r="B42" s="36">
        <f t="shared" ref="B42:M42" si="75">ROUND(B2/12,2)</f>
        <v>37.83</v>
      </c>
      <c r="C42" s="36">
        <f t="shared" si="75"/>
        <v>37.83</v>
      </c>
      <c r="D42" s="36">
        <f t="shared" si="75"/>
        <v>37.83</v>
      </c>
      <c r="E42" s="36">
        <f t="shared" si="75"/>
        <v>37.83</v>
      </c>
      <c r="F42" s="36">
        <f t="shared" si="75"/>
        <v>37.83</v>
      </c>
      <c r="G42" s="36">
        <f t="shared" si="75"/>
        <v>37.83</v>
      </c>
      <c r="H42" s="36">
        <f t="shared" si="75"/>
        <v>37.83</v>
      </c>
      <c r="I42" s="36">
        <f t="shared" si="75"/>
        <v>37.83</v>
      </c>
      <c r="J42" s="36">
        <f t="shared" si="75"/>
        <v>37.83</v>
      </c>
      <c r="K42" s="36">
        <f t="shared" si="75"/>
        <v>37.83</v>
      </c>
      <c r="L42" s="36">
        <f t="shared" si="75"/>
        <v>37.83</v>
      </c>
      <c r="M42" s="36">
        <f t="shared" si="75"/>
        <v>37.83</v>
      </c>
    </row>
    <row r="43" spans="1:13" x14ac:dyDescent="0.25">
      <c r="A43" s="13" t="s">
        <v>17</v>
      </c>
      <c r="B43" s="36">
        <f t="shared" ref="B43:M43" si="76">ROUND(B2*B3,2)</f>
        <v>453.9</v>
      </c>
      <c r="C43" s="36">
        <f t="shared" si="76"/>
        <v>416.08</v>
      </c>
      <c r="D43" s="36">
        <f t="shared" si="76"/>
        <v>378.25</v>
      </c>
      <c r="E43" s="36">
        <f t="shared" si="76"/>
        <v>340.43</v>
      </c>
      <c r="F43" s="36">
        <f t="shared" si="76"/>
        <v>302.60000000000002</v>
      </c>
      <c r="G43" s="36">
        <f t="shared" si="76"/>
        <v>264.77999999999997</v>
      </c>
      <c r="H43" s="36">
        <f t="shared" si="76"/>
        <v>226.95</v>
      </c>
      <c r="I43" s="36">
        <f t="shared" si="76"/>
        <v>189.13</v>
      </c>
      <c r="J43" s="36">
        <f t="shared" si="76"/>
        <v>151.30000000000001</v>
      </c>
      <c r="K43" s="36">
        <f t="shared" si="76"/>
        <v>113.48</v>
      </c>
      <c r="L43" s="36">
        <f t="shared" si="76"/>
        <v>75.650000000000006</v>
      </c>
      <c r="M43" s="36">
        <f t="shared" si="76"/>
        <v>37.83</v>
      </c>
    </row>
  </sheetData>
  <pageMargins left="0.7" right="0.7" top="0.75" bottom="0.75" header="0.3" footer="0.3"/>
  <pageSetup paperSize="9" scale="71" fitToHeight="0" orientation="landscape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N24"/>
  <sheetViews>
    <sheetView workbookViewId="0">
      <selection activeCell="B14" sqref="B14"/>
    </sheetView>
  </sheetViews>
  <sheetFormatPr defaultColWidth="9.140625" defaultRowHeight="15" x14ac:dyDescent="0.25"/>
  <cols>
    <col min="1" max="1" width="54.28515625" style="11" customWidth="1"/>
    <col min="2" max="2" width="15.28515625" style="11" customWidth="1"/>
    <col min="3" max="3" width="15.85546875" style="6" bestFit="1" customWidth="1"/>
    <col min="4" max="14" width="10.85546875" style="6" customWidth="1"/>
    <col min="15" max="16384" width="9.140625" style="6"/>
  </cols>
  <sheetData>
    <row r="1" spans="1:14" s="3" customFormat="1" x14ac:dyDescent="0.25">
      <c r="A1" s="1" t="s">
        <v>8</v>
      </c>
      <c r="B1" s="1"/>
      <c r="C1" s="19" t="s">
        <v>22</v>
      </c>
      <c r="D1" s="19" t="s">
        <v>23</v>
      </c>
      <c r="E1" s="19" t="s">
        <v>24</v>
      </c>
      <c r="F1" s="19" t="s">
        <v>25</v>
      </c>
      <c r="G1" s="19" t="s">
        <v>26</v>
      </c>
      <c r="H1" s="19" t="s">
        <v>27</v>
      </c>
      <c r="I1" s="19" t="s">
        <v>28</v>
      </c>
      <c r="J1" s="19" t="s">
        <v>29</v>
      </c>
      <c r="K1" s="19" t="s">
        <v>30</v>
      </c>
      <c r="L1" s="19" t="s">
        <v>31</v>
      </c>
      <c r="M1" s="19" t="s">
        <v>32</v>
      </c>
      <c r="N1" s="19" t="s">
        <v>33</v>
      </c>
    </row>
    <row r="2" spans="1:14" x14ac:dyDescent="0.25">
      <c r="A2" s="17" t="s">
        <v>12</v>
      </c>
      <c r="B2" s="17"/>
      <c r="C2" s="7">
        <f>'YT(post)'!B43+'YT(post)'!B56</f>
        <v>0</v>
      </c>
      <c r="D2" s="7">
        <f>'YT(post)'!C43+'YT(post)'!C56</f>
        <v>0</v>
      </c>
      <c r="E2" s="7">
        <f>'YT(post)'!D43+'YT(post)'!D56</f>
        <v>0</v>
      </c>
      <c r="F2" s="7">
        <f>'YT(post)'!E43+'YT(post)'!E56</f>
        <v>0</v>
      </c>
      <c r="G2" s="7">
        <f>'YT(post)'!F43+'YT(post)'!F56</f>
        <v>0</v>
      </c>
      <c r="H2" s="7">
        <f>'YT(post)'!G43+'YT(post)'!G56</f>
        <v>0</v>
      </c>
      <c r="I2" s="7">
        <f>'YT(post)'!H43+'YT(post)'!H56</f>
        <v>0</v>
      </c>
      <c r="J2" s="7">
        <f>'YT(post)'!I43+'YT(post)'!I56</f>
        <v>0</v>
      </c>
      <c r="K2" s="7">
        <f>'YT(post)'!J43+'YT(post)'!J56</f>
        <v>0</v>
      </c>
      <c r="L2" s="7">
        <f>'YT(post)'!K43+'YT(post)'!K56</f>
        <v>0</v>
      </c>
      <c r="M2" s="7">
        <f>'YT(post)'!L43+'YT(post)'!L56</f>
        <v>0</v>
      </c>
      <c r="N2" s="7">
        <f>'YT(post)'!M43+'YT(post)'!M56</f>
        <v>0</v>
      </c>
    </row>
    <row r="3" spans="1:14" x14ac:dyDescent="0.25">
      <c r="A3" s="17" t="s">
        <v>13</v>
      </c>
      <c r="B3" s="17"/>
      <c r="C3" s="7">
        <f>'YT(pre)'!B43</f>
        <v>0</v>
      </c>
      <c r="D3" s="7">
        <f>'YT(pre)'!C43</f>
        <v>0</v>
      </c>
      <c r="E3" s="7">
        <f>'YT(pre)'!D43</f>
        <v>0</v>
      </c>
      <c r="F3" s="7">
        <f>'YT(pre)'!E43</f>
        <v>0</v>
      </c>
      <c r="G3" s="7">
        <f>'YT(pre)'!F43</f>
        <v>0</v>
      </c>
      <c r="H3" s="7">
        <f>'YT(pre)'!G43</f>
        <v>0</v>
      </c>
      <c r="I3" s="7">
        <f>'YT(pre)'!H43</f>
        <v>0</v>
      </c>
      <c r="J3" s="7">
        <f>'YT(pre)'!I43</f>
        <v>0</v>
      </c>
      <c r="K3" s="7">
        <f>'YT(pre)'!J43</f>
        <v>0</v>
      </c>
      <c r="L3" s="7">
        <f>'YT(pre)'!K43</f>
        <v>0</v>
      </c>
      <c r="M3" s="7">
        <f>'YT(pre)'!L43</f>
        <v>0</v>
      </c>
      <c r="N3" s="7">
        <f>'YT(pre)'!M43</f>
        <v>0</v>
      </c>
    </row>
    <row r="4" spans="1:14" s="9" customFormat="1" x14ac:dyDescent="0.25">
      <c r="A4" s="18" t="s">
        <v>10</v>
      </c>
      <c r="B4" s="18"/>
      <c r="C4" s="8">
        <f t="shared" ref="C4:N4" si="0">SUM(C2:C3)</f>
        <v>0</v>
      </c>
      <c r="D4" s="8">
        <f t="shared" si="0"/>
        <v>0</v>
      </c>
      <c r="E4" s="8">
        <f t="shared" si="0"/>
        <v>0</v>
      </c>
      <c r="F4" s="8">
        <f t="shared" si="0"/>
        <v>0</v>
      </c>
      <c r="G4" s="8">
        <f t="shared" si="0"/>
        <v>0</v>
      </c>
      <c r="H4" s="8">
        <f t="shared" si="0"/>
        <v>0</v>
      </c>
      <c r="I4" s="8">
        <f t="shared" si="0"/>
        <v>0</v>
      </c>
      <c r="J4" s="8">
        <f t="shared" si="0"/>
        <v>0</v>
      </c>
      <c r="K4" s="8">
        <f t="shared" si="0"/>
        <v>0</v>
      </c>
      <c r="L4" s="8">
        <f t="shared" si="0"/>
        <v>0</v>
      </c>
      <c r="M4" s="8">
        <f t="shared" si="0"/>
        <v>0</v>
      </c>
      <c r="N4" s="8">
        <f t="shared" si="0"/>
        <v>0</v>
      </c>
    </row>
    <row r="7" spans="1:14" x14ac:dyDescent="0.25">
      <c r="A7" s="1" t="s">
        <v>9</v>
      </c>
      <c r="B7" s="56" t="s">
        <v>64</v>
      </c>
      <c r="C7" s="43" t="s">
        <v>22</v>
      </c>
      <c r="D7" s="43" t="s">
        <v>23</v>
      </c>
      <c r="E7" s="43" t="s">
        <v>24</v>
      </c>
      <c r="F7" s="43" t="s">
        <v>25</v>
      </c>
      <c r="G7" s="43" t="s">
        <v>26</v>
      </c>
      <c r="H7" s="43" t="s">
        <v>27</v>
      </c>
      <c r="I7" s="43" t="s">
        <v>28</v>
      </c>
      <c r="J7" s="43" t="s">
        <v>29</v>
      </c>
      <c r="K7" s="43" t="s">
        <v>30</v>
      </c>
      <c r="L7" s="43" t="s">
        <v>31</v>
      </c>
      <c r="M7" s="43" t="s">
        <v>32</v>
      </c>
      <c r="N7" s="43" t="s">
        <v>33</v>
      </c>
    </row>
    <row r="8" spans="1:14" x14ac:dyDescent="0.25">
      <c r="A8" s="49" t="s">
        <v>11</v>
      </c>
      <c r="B8" s="8">
        <f>BirimÜcret!B2*Ö.YılDevir!B8+SUM(Ö.YılDevir!B13:B13)</f>
        <v>0</v>
      </c>
      <c r="C8" s="5"/>
      <c r="D8" s="5">
        <f>SUM(Ö.YılDevir!C13:C13)</f>
        <v>0</v>
      </c>
      <c r="E8" s="5">
        <f>SUM(Ö.YılDevir!D13:D13)</f>
        <v>0</v>
      </c>
      <c r="F8" s="5">
        <f>SUM(Ö.YılDevir!E13:E13)</f>
        <v>0</v>
      </c>
      <c r="G8" s="5">
        <f>SUM(Ö.YılDevir!F13:F13)</f>
        <v>0</v>
      </c>
      <c r="H8" s="5">
        <f>SUM(Ö.YılDevir!G13:G13)</f>
        <v>0</v>
      </c>
      <c r="I8" s="5">
        <f>SUM(Ö.YılDevir!H13:H13)</f>
        <v>0</v>
      </c>
      <c r="J8" s="5">
        <f>SUM(Ö.YılDevir!I13:I13)</f>
        <v>0</v>
      </c>
      <c r="K8" s="5">
        <f>SUM(Ö.YılDevir!J13:J13)</f>
        <v>0</v>
      </c>
      <c r="L8" s="5">
        <f>SUM(Ö.YılDevir!K13:K13)</f>
        <v>0</v>
      </c>
      <c r="M8" s="5">
        <f>SUM(Ö.YılDevir!L13:L13)</f>
        <v>0</v>
      </c>
      <c r="N8" s="5">
        <f>SUM(Ö.YılDevir!M13:M13)</f>
        <v>0</v>
      </c>
    </row>
    <row r="9" spans="1:14" x14ac:dyDescent="0.25">
      <c r="A9" s="49" t="s">
        <v>12</v>
      </c>
      <c r="B9" s="57"/>
      <c r="C9" s="7">
        <f>'YT(post)'!B69</f>
        <v>0</v>
      </c>
      <c r="D9" s="7">
        <f>'YT(post)'!C69</f>
        <v>0</v>
      </c>
      <c r="E9" s="7">
        <f>'YT(post)'!D69</f>
        <v>0</v>
      </c>
      <c r="F9" s="7">
        <f>'YT(post)'!E69</f>
        <v>0</v>
      </c>
      <c r="G9" s="7">
        <f>'YT(post)'!F69</f>
        <v>0</v>
      </c>
      <c r="H9" s="7">
        <f>'YT(post)'!G69</f>
        <v>0</v>
      </c>
      <c r="I9" s="7">
        <f>'YT(post)'!H69</f>
        <v>0</v>
      </c>
      <c r="J9" s="7">
        <f>'YT(post)'!I69</f>
        <v>0</v>
      </c>
      <c r="K9" s="7">
        <f>'YT(post)'!J69</f>
        <v>0</v>
      </c>
      <c r="L9" s="7">
        <f>'YT(post)'!K69</f>
        <v>0</v>
      </c>
      <c r="M9" s="7">
        <f>'YT(post)'!L69</f>
        <v>0</v>
      </c>
      <c r="N9" s="7">
        <f>'YT(post)'!M69</f>
        <v>0</v>
      </c>
    </row>
    <row r="10" spans="1:14" x14ac:dyDescent="0.25">
      <c r="A10" s="49" t="s">
        <v>13</v>
      </c>
      <c r="B10" s="57"/>
      <c r="C10" s="7">
        <f>'YT(pre)'!B44</f>
        <v>0</v>
      </c>
      <c r="D10" s="7">
        <f>'YT(pre)'!C44</f>
        <v>0</v>
      </c>
      <c r="E10" s="7">
        <f>'YT(pre)'!D44</f>
        <v>0</v>
      </c>
      <c r="F10" s="7">
        <f>'YT(pre)'!E44</f>
        <v>0</v>
      </c>
      <c r="G10" s="7">
        <f>'YT(pre)'!F44</f>
        <v>0</v>
      </c>
      <c r="H10" s="7">
        <f>'YT(pre)'!G44</f>
        <v>0</v>
      </c>
      <c r="I10" s="7">
        <f>'YT(pre)'!H44</f>
        <v>0</v>
      </c>
      <c r="J10" s="7">
        <f>'YT(pre)'!I44</f>
        <v>0</v>
      </c>
      <c r="K10" s="7">
        <f>'YT(pre)'!J44</f>
        <v>0</v>
      </c>
      <c r="L10" s="7">
        <f>'YT(pre)'!K44</f>
        <v>0</v>
      </c>
      <c r="M10" s="7">
        <f>'YT(pre)'!L44</f>
        <v>0</v>
      </c>
      <c r="N10" s="7">
        <f>'YT(pre)'!M44</f>
        <v>0</v>
      </c>
    </row>
    <row r="11" spans="1:14" x14ac:dyDescent="0.25">
      <c r="A11" s="50" t="s">
        <v>10</v>
      </c>
      <c r="B11" s="8">
        <f>B8</f>
        <v>0</v>
      </c>
      <c r="C11" s="8">
        <f t="shared" ref="C11:N11" si="1">SUM(C8:C10)</f>
        <v>0</v>
      </c>
      <c r="D11" s="8">
        <f t="shared" si="1"/>
        <v>0</v>
      </c>
      <c r="E11" s="8">
        <f t="shared" si="1"/>
        <v>0</v>
      </c>
      <c r="F11" s="8">
        <f t="shared" si="1"/>
        <v>0</v>
      </c>
      <c r="G11" s="8">
        <f t="shared" si="1"/>
        <v>0</v>
      </c>
      <c r="H11" s="8">
        <f t="shared" si="1"/>
        <v>0</v>
      </c>
      <c r="I11" s="8">
        <f t="shared" si="1"/>
        <v>0</v>
      </c>
      <c r="J11" s="8">
        <f t="shared" si="1"/>
        <v>0</v>
      </c>
      <c r="K11" s="8">
        <f t="shared" si="1"/>
        <v>0</v>
      </c>
      <c r="L11" s="8">
        <f t="shared" si="1"/>
        <v>0</v>
      </c>
      <c r="M11" s="8">
        <f t="shared" si="1"/>
        <v>0</v>
      </c>
      <c r="N11" s="8">
        <f t="shared" si="1"/>
        <v>0</v>
      </c>
    </row>
    <row r="13" spans="1:14" x14ac:dyDescent="0.25">
      <c r="A13" s="54" t="s">
        <v>60</v>
      </c>
      <c r="B13" s="55">
        <f>B11</f>
        <v>0</v>
      </c>
      <c r="C13" s="55">
        <f t="shared" ref="C13:N13" si="2">C11+C4</f>
        <v>0</v>
      </c>
      <c r="D13" s="55">
        <f t="shared" si="2"/>
        <v>0</v>
      </c>
      <c r="E13" s="55">
        <f t="shared" si="2"/>
        <v>0</v>
      </c>
      <c r="F13" s="55">
        <f t="shared" si="2"/>
        <v>0</v>
      </c>
      <c r="G13" s="55">
        <f t="shared" si="2"/>
        <v>0</v>
      </c>
      <c r="H13" s="55">
        <f t="shared" si="2"/>
        <v>0</v>
      </c>
      <c r="I13" s="55">
        <f t="shared" si="2"/>
        <v>0</v>
      </c>
      <c r="J13" s="55">
        <f t="shared" si="2"/>
        <v>0</v>
      </c>
      <c r="K13" s="55">
        <f t="shared" si="2"/>
        <v>0</v>
      </c>
      <c r="L13" s="55">
        <f t="shared" si="2"/>
        <v>0</v>
      </c>
      <c r="M13" s="55">
        <f t="shared" si="2"/>
        <v>0</v>
      </c>
      <c r="N13" s="55">
        <f t="shared" si="2"/>
        <v>0</v>
      </c>
    </row>
    <row r="16" spans="1:14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</sheetData>
  <pageMargins left="0.7" right="0.7" top="0.75" bottom="0.75" header="0.3" footer="0.3"/>
  <pageSetup paperSize="9" scale="64" fitToHeight="0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Ö.YılDevir</vt:lpstr>
      <vt:lpstr>YT(post)</vt:lpstr>
      <vt:lpstr>YT(pre)</vt:lpstr>
      <vt:lpstr>AboneSayıları</vt:lpstr>
      <vt:lpstr>BirimÜcret</vt:lpstr>
      <vt:lpstr>Tahakkuk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 ÇAKIR</dc:creator>
  <cp:lastModifiedBy>Enis ÇAKIR</cp:lastModifiedBy>
  <cp:lastPrinted>2018-01-16T13:37:56Z</cp:lastPrinted>
  <dcterms:created xsi:type="dcterms:W3CDTF">2012-06-19T09:24:45Z</dcterms:created>
  <dcterms:modified xsi:type="dcterms:W3CDTF">2025-11-28T13:52:51Z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LabelXML">
    <vt:lpwstr>&lt;?xml version="1.0" encoding="us-ascii"?&gt;&lt;sisl xmlns:xsd="http://www.w3.org/2001/XMLSchema" xmlns:xsi="http://www.w3.org/2001/XMLSchema-instance" sislVersion="0" policy="06b88be1-581b-4ca2-b20f-13331b601e41" origin="userSelected" xmlns="http://www.boldonj</vt:lpwstr>
  </property>
  <property fmtid="{D5CDD505-2E9C-101B-9397-08002B2CF9AE}" pid="3" name="bjDocumentLabelXML-0">
    <vt:lpwstr>ames.com/2008/01/sie/internal/label"&gt;&lt;element uid="id_classification_unclassified" value="" /&gt;&lt;/sisl&gt;</vt:lpwstr>
  </property>
  <property fmtid="{D5CDD505-2E9C-101B-9397-08002B2CF9AE}" pid="4" name="bjLabelRefreshRequired">
    <vt:lpwstr>FileClassifier</vt:lpwstr>
  </property>
  <property fmtid="{D5CDD505-2E9C-101B-9397-08002B2CF9AE}" pid="5" name="geodilabelclass">
    <vt:lpwstr>id_classification_kurumozel=d36d9a67-b760-4689-ad88-96381e595636</vt:lpwstr>
  </property>
  <property fmtid="{D5CDD505-2E9C-101B-9397-08002B2CF9AE}" pid="6" name="geodilabeluser">
    <vt:lpwstr>user=enis.cakir</vt:lpwstr>
  </property>
  <property fmtid="{D5CDD505-2E9C-101B-9397-08002B2CF9AE}" pid="7" name="geodilabeltime">
    <vt:lpwstr>datetime=2024-11-27T08:20:50.147Z</vt:lpwstr>
  </property>
</Properties>
</file>