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CBE6E0B1-E7E1-4DFF-BEDC-261BED9AA061}" xr6:coauthVersionLast="47" xr6:coauthVersionMax="47" xr10:uidLastSave="{00000000-0000-0000-0000-000000000000}"/>
  <bookViews>
    <workbookView xWindow="28680" yWindow="-120" windowWidth="29040" windowHeight="15720" tabRatio="740" xr2:uid="{00000000-000D-0000-FFFF-FFFF00000000}"/>
  </bookViews>
  <sheets>
    <sheet name="Yıllık Kullanma Ücreti" sheetId="24" r:id="rId1"/>
    <sheet name="Ocak" sheetId="9" r:id="rId2"/>
    <sheet name="Şubat" sheetId="11" r:id="rId3"/>
    <sheet name="Mart" sheetId="12" r:id="rId4"/>
    <sheet name="Nisan" sheetId="13" r:id="rId5"/>
    <sheet name="Mayıs" sheetId="14" r:id="rId6"/>
    <sheet name="Haziran" sheetId="15" r:id="rId7"/>
    <sheet name="Temmuz" sheetId="16" r:id="rId8"/>
    <sheet name="Ağustos" sheetId="17" r:id="rId9"/>
    <sheet name="Eylül" sheetId="18" r:id="rId10"/>
    <sheet name="Ekim" sheetId="19" r:id="rId11"/>
    <sheet name="Kasım" sheetId="20" r:id="rId12"/>
    <sheet name="Aralık" sheetId="23" r:id="rId13"/>
    <sheet name="Birim Ücretler" sheetId="2" r:id="rId14"/>
    <sheet name="Tahakkuk" sheetId="2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" i="12" l="1"/>
  <c r="K2" i="12"/>
  <c r="K2" i="23"/>
  <c r="K2" i="20"/>
  <c r="K2" i="19"/>
  <c r="K2" i="18"/>
  <c r="K2" i="17"/>
  <c r="E11" i="23"/>
  <c r="H11" i="23" s="1"/>
  <c r="D11" i="23"/>
  <c r="G11" i="23" s="1"/>
  <c r="C10" i="23"/>
  <c r="E9" i="23"/>
  <c r="H9" i="23" s="1"/>
  <c r="E8" i="23"/>
  <c r="H8" i="23" s="1"/>
  <c r="I8" i="23" s="1"/>
  <c r="E7" i="23"/>
  <c r="H7" i="23" s="1"/>
  <c r="I7" i="23" s="1"/>
  <c r="E6" i="23"/>
  <c r="H6" i="23" s="1"/>
  <c r="E5" i="23"/>
  <c r="H5" i="23" s="1"/>
  <c r="I5" i="23" s="1"/>
  <c r="E4" i="23"/>
  <c r="H4" i="23" s="1"/>
  <c r="E3" i="23"/>
  <c r="H3" i="23" s="1"/>
  <c r="I3" i="23" s="1"/>
  <c r="E11" i="20"/>
  <c r="H11" i="20" s="1"/>
  <c r="D11" i="20"/>
  <c r="G11" i="20" s="1"/>
  <c r="C10" i="20"/>
  <c r="E9" i="20"/>
  <c r="H9" i="20" s="1"/>
  <c r="E8" i="20"/>
  <c r="H8" i="20" s="1"/>
  <c r="E7" i="20"/>
  <c r="H7" i="20" s="1"/>
  <c r="I7" i="20" s="1"/>
  <c r="E6" i="20"/>
  <c r="H6" i="20" s="1"/>
  <c r="E5" i="20"/>
  <c r="H5" i="20" s="1"/>
  <c r="E4" i="20"/>
  <c r="H4" i="20" s="1"/>
  <c r="E3" i="20"/>
  <c r="H3" i="20" s="1"/>
  <c r="E11" i="19"/>
  <c r="H11" i="19" s="1"/>
  <c r="D11" i="19"/>
  <c r="G11" i="19" s="1"/>
  <c r="C10" i="19"/>
  <c r="E9" i="19"/>
  <c r="H9" i="19" s="1"/>
  <c r="E8" i="19"/>
  <c r="H8" i="19" s="1"/>
  <c r="E7" i="19"/>
  <c r="H7" i="19" s="1"/>
  <c r="E6" i="19"/>
  <c r="H6" i="19" s="1"/>
  <c r="E5" i="19"/>
  <c r="H5" i="19" s="1"/>
  <c r="E4" i="19"/>
  <c r="H4" i="19" s="1"/>
  <c r="E3" i="19"/>
  <c r="H3" i="19" s="1"/>
  <c r="E11" i="18"/>
  <c r="H11" i="18" s="1"/>
  <c r="I11" i="18" s="1"/>
  <c r="D11" i="18"/>
  <c r="G11" i="18" s="1"/>
  <c r="C10" i="18"/>
  <c r="E9" i="18"/>
  <c r="H9" i="18" s="1"/>
  <c r="I9" i="18" s="1"/>
  <c r="E8" i="18"/>
  <c r="H8" i="18" s="1"/>
  <c r="E7" i="18"/>
  <c r="H7" i="18" s="1"/>
  <c r="E6" i="18"/>
  <c r="H6" i="18" s="1"/>
  <c r="I6" i="18" s="1"/>
  <c r="E5" i="18"/>
  <c r="H5" i="18" s="1"/>
  <c r="E4" i="18"/>
  <c r="H4" i="18" s="1"/>
  <c r="E3" i="18"/>
  <c r="H3" i="18" s="1"/>
  <c r="E11" i="17"/>
  <c r="H11" i="17" s="1"/>
  <c r="I11" i="17" s="1"/>
  <c r="D11" i="17"/>
  <c r="G11" i="17" s="1"/>
  <c r="C10" i="17"/>
  <c r="E9" i="17"/>
  <c r="H9" i="17" s="1"/>
  <c r="I9" i="17" s="1"/>
  <c r="E8" i="17"/>
  <c r="H8" i="17" s="1"/>
  <c r="I8" i="17" s="1"/>
  <c r="E7" i="17"/>
  <c r="H7" i="17" s="1"/>
  <c r="I7" i="17" s="1"/>
  <c r="E6" i="17"/>
  <c r="H6" i="17" s="1"/>
  <c r="E5" i="17"/>
  <c r="H5" i="17" s="1"/>
  <c r="I5" i="17" s="1"/>
  <c r="E4" i="17"/>
  <c r="H4" i="17" s="1"/>
  <c r="I4" i="17" s="1"/>
  <c r="E3" i="17"/>
  <c r="H3" i="17" s="1"/>
  <c r="I3" i="17" s="1"/>
  <c r="K2" i="16"/>
  <c r="E11" i="16"/>
  <c r="H11" i="16" s="1"/>
  <c r="I11" i="16" s="1"/>
  <c r="D11" i="16"/>
  <c r="G11" i="16" s="1"/>
  <c r="C10" i="16"/>
  <c r="E9" i="16"/>
  <c r="H9" i="16" s="1"/>
  <c r="I9" i="16" s="1"/>
  <c r="E8" i="16"/>
  <c r="H8" i="16" s="1"/>
  <c r="I8" i="16" s="1"/>
  <c r="E7" i="16"/>
  <c r="H7" i="16" s="1"/>
  <c r="E6" i="16"/>
  <c r="H6" i="16" s="1"/>
  <c r="I6" i="16" s="1"/>
  <c r="E5" i="16"/>
  <c r="H5" i="16" s="1"/>
  <c r="I5" i="16" s="1"/>
  <c r="E4" i="16"/>
  <c r="H4" i="16" s="1"/>
  <c r="I4" i="16" s="1"/>
  <c r="E3" i="16"/>
  <c r="H3" i="16" s="1"/>
  <c r="K2" i="15"/>
  <c r="E11" i="15"/>
  <c r="H11" i="15" s="1"/>
  <c r="D11" i="15"/>
  <c r="G11" i="15" s="1"/>
  <c r="C10" i="15"/>
  <c r="E9" i="15"/>
  <c r="H9" i="15" s="1"/>
  <c r="E8" i="15"/>
  <c r="H8" i="15" s="1"/>
  <c r="E7" i="15"/>
  <c r="H7" i="15" s="1"/>
  <c r="E6" i="15"/>
  <c r="H6" i="15" s="1"/>
  <c r="E5" i="15"/>
  <c r="H5" i="15" s="1"/>
  <c r="E4" i="15"/>
  <c r="H4" i="15" s="1"/>
  <c r="E3" i="15"/>
  <c r="H3" i="15" s="1"/>
  <c r="I3" i="15" s="1"/>
  <c r="K2" i="14"/>
  <c r="E11" i="14"/>
  <c r="H11" i="14" s="1"/>
  <c r="D11" i="14"/>
  <c r="G11" i="14" s="1"/>
  <c r="C10" i="14"/>
  <c r="E9" i="14"/>
  <c r="H9" i="14" s="1"/>
  <c r="E8" i="14"/>
  <c r="H8" i="14" s="1"/>
  <c r="E7" i="14"/>
  <c r="H7" i="14" s="1"/>
  <c r="E6" i="14"/>
  <c r="H6" i="14" s="1"/>
  <c r="E5" i="14"/>
  <c r="H5" i="14" s="1"/>
  <c r="E4" i="14"/>
  <c r="H4" i="14" s="1"/>
  <c r="E3" i="14"/>
  <c r="H3" i="14" s="1"/>
  <c r="K2" i="13"/>
  <c r="E11" i="13"/>
  <c r="H11" i="13" s="1"/>
  <c r="D11" i="13"/>
  <c r="G11" i="13" s="1"/>
  <c r="C10" i="13"/>
  <c r="E9" i="13"/>
  <c r="H9" i="13" s="1"/>
  <c r="E8" i="13"/>
  <c r="H8" i="13" s="1"/>
  <c r="E7" i="13"/>
  <c r="H7" i="13" s="1"/>
  <c r="E6" i="13"/>
  <c r="H6" i="13" s="1"/>
  <c r="E5" i="13"/>
  <c r="H5" i="13" s="1"/>
  <c r="E4" i="13"/>
  <c r="H4" i="13" s="1"/>
  <c r="E3" i="13"/>
  <c r="H3" i="13" s="1"/>
  <c r="I3" i="13" s="1"/>
  <c r="E11" i="12"/>
  <c r="H11" i="12" s="1"/>
  <c r="D11" i="12"/>
  <c r="G11" i="12" s="1"/>
  <c r="C10" i="12"/>
  <c r="E9" i="12"/>
  <c r="H9" i="12" s="1"/>
  <c r="E8" i="12"/>
  <c r="H8" i="12" s="1"/>
  <c r="E7" i="12"/>
  <c r="H7" i="12" s="1"/>
  <c r="E6" i="12"/>
  <c r="H6" i="12" s="1"/>
  <c r="E5" i="12"/>
  <c r="H5" i="12" s="1"/>
  <c r="E4" i="12"/>
  <c r="H4" i="12" s="1"/>
  <c r="E3" i="12"/>
  <c r="H3" i="12" s="1"/>
  <c r="I3" i="12" s="1"/>
  <c r="K2" i="11"/>
  <c r="D10" i="23" l="1"/>
  <c r="D10" i="20"/>
  <c r="D10" i="19"/>
  <c r="G10" i="19" s="1"/>
  <c r="G12" i="19" s="1"/>
  <c r="B12" i="25" s="1"/>
  <c r="D10" i="18"/>
  <c r="D10" i="13"/>
  <c r="D10" i="14"/>
  <c r="D10" i="15"/>
  <c r="D10" i="16"/>
  <c r="D10" i="17"/>
  <c r="G10" i="17" s="1"/>
  <c r="G12" i="17" s="1"/>
  <c r="B10" i="25" s="1"/>
  <c r="G10" i="14"/>
  <c r="G12" i="14" s="1"/>
  <c r="B7" i="25" s="1"/>
  <c r="G10" i="16"/>
  <c r="G10" i="18"/>
  <c r="G12" i="18" s="1"/>
  <c r="B11" i="25" s="1"/>
  <c r="I4" i="14"/>
  <c r="I5" i="19"/>
  <c r="I8" i="19"/>
  <c r="I4" i="20"/>
  <c r="I3" i="16"/>
  <c r="I7" i="16"/>
  <c r="I6" i="17"/>
  <c r="I10" i="17" s="1"/>
  <c r="I12" i="17" s="1"/>
  <c r="C10" i="25" s="1"/>
  <c r="I4" i="23"/>
  <c r="G10" i="23"/>
  <c r="G12" i="23" s="1"/>
  <c r="B14" i="25" s="1"/>
  <c r="G10" i="20"/>
  <c r="G12" i="20" s="1"/>
  <c r="B13" i="25" s="1"/>
  <c r="G10" i="13"/>
  <c r="G12" i="13" s="1"/>
  <c r="B6" i="25" s="1"/>
  <c r="G10" i="15"/>
  <c r="G12" i="15" s="1"/>
  <c r="B8" i="25" s="1"/>
  <c r="G10" i="12"/>
  <c r="G12" i="12" s="1"/>
  <c r="B5" i="25" s="1"/>
  <c r="I4" i="18"/>
  <c r="I6" i="23"/>
  <c r="I9" i="23"/>
  <c r="I11" i="23"/>
  <c r="I5" i="20"/>
  <c r="I8" i="20"/>
  <c r="I6" i="20"/>
  <c r="I9" i="20"/>
  <c r="I11" i="20"/>
  <c r="I3" i="20"/>
  <c r="I6" i="19"/>
  <c r="I9" i="19"/>
  <c r="I11" i="19"/>
  <c r="I3" i="19"/>
  <c r="I4" i="19"/>
  <c r="I7" i="19"/>
  <c r="I7" i="18"/>
  <c r="I3" i="18"/>
  <c r="I5" i="18"/>
  <c r="I8" i="18"/>
  <c r="G12" i="16"/>
  <c r="B9" i="25" s="1"/>
  <c r="I4" i="15"/>
  <c r="I7" i="15"/>
  <c r="I5" i="15"/>
  <c r="I8" i="15"/>
  <c r="I6" i="15"/>
  <c r="I9" i="15"/>
  <c r="I11" i="15"/>
  <c r="I5" i="14"/>
  <c r="I8" i="14"/>
  <c r="I3" i="14"/>
  <c r="I6" i="14"/>
  <c r="I9" i="14"/>
  <c r="I7" i="14"/>
  <c r="I11" i="14"/>
  <c r="I4" i="13"/>
  <c r="I7" i="13"/>
  <c r="I5" i="13"/>
  <c r="I8" i="13"/>
  <c r="I6" i="13"/>
  <c r="I9" i="13"/>
  <c r="I11" i="13"/>
  <c r="I4" i="12"/>
  <c r="I7" i="12"/>
  <c r="I5" i="12"/>
  <c r="I8" i="12"/>
  <c r="I6" i="12"/>
  <c r="I9" i="12"/>
  <c r="I11" i="12"/>
  <c r="E11" i="11"/>
  <c r="H11" i="11" s="1"/>
  <c r="I11" i="11" s="1"/>
  <c r="D11" i="11"/>
  <c r="G11" i="11" s="1"/>
  <c r="D10" i="11"/>
  <c r="C10" i="11"/>
  <c r="E9" i="11"/>
  <c r="H9" i="11" s="1"/>
  <c r="I9" i="11" s="1"/>
  <c r="E8" i="11"/>
  <c r="H8" i="11" s="1"/>
  <c r="I8" i="11" s="1"/>
  <c r="E7" i="11"/>
  <c r="H7" i="11" s="1"/>
  <c r="I7" i="11" s="1"/>
  <c r="E6" i="11"/>
  <c r="H6" i="11" s="1"/>
  <c r="I6" i="11" s="1"/>
  <c r="E5" i="11"/>
  <c r="H5" i="11" s="1"/>
  <c r="I5" i="11" s="1"/>
  <c r="E4" i="11"/>
  <c r="H4" i="11" s="1"/>
  <c r="I4" i="11" s="1"/>
  <c r="E3" i="11"/>
  <c r="H3" i="11" s="1"/>
  <c r="I3" i="11" s="1"/>
  <c r="D11" i="9"/>
  <c r="G11" i="9" s="1"/>
  <c r="E11" i="9"/>
  <c r="H11" i="9" s="1"/>
  <c r="D10" i="24"/>
  <c r="F10" i="24" s="1"/>
  <c r="I13" i="17" l="1"/>
  <c r="D10" i="25" s="1"/>
  <c r="I10" i="16"/>
  <c r="I12" i="16" s="1"/>
  <c r="I10" i="23"/>
  <c r="I12" i="23" s="1"/>
  <c r="I10" i="15"/>
  <c r="I12" i="15" s="1"/>
  <c r="I10" i="12"/>
  <c r="I12" i="12" s="1"/>
  <c r="I10" i="14"/>
  <c r="I12" i="14" s="1"/>
  <c r="G10" i="11"/>
  <c r="G12" i="11" s="1"/>
  <c r="B4" i="25" s="1"/>
  <c r="I10" i="18"/>
  <c r="I12" i="18" s="1"/>
  <c r="I10" i="19"/>
  <c r="I12" i="19" s="1"/>
  <c r="I10" i="13"/>
  <c r="I12" i="13" s="1"/>
  <c r="I10" i="20"/>
  <c r="I12" i="20" s="1"/>
  <c r="I10" i="11"/>
  <c r="I12" i="11" s="1"/>
  <c r="C4" i="25" s="1"/>
  <c r="I13" i="18" l="1"/>
  <c r="D11" i="25" s="1"/>
  <c r="C11" i="25"/>
  <c r="I13" i="15"/>
  <c r="D8" i="25" s="1"/>
  <c r="C8" i="25"/>
  <c r="I13" i="20"/>
  <c r="D13" i="25" s="1"/>
  <c r="C13" i="25"/>
  <c r="I13" i="23"/>
  <c r="D14" i="25" s="1"/>
  <c r="C14" i="25"/>
  <c r="I13" i="13"/>
  <c r="D6" i="25" s="1"/>
  <c r="C6" i="25"/>
  <c r="I13" i="14"/>
  <c r="D7" i="25" s="1"/>
  <c r="C7" i="25"/>
  <c r="I13" i="16"/>
  <c r="D9" i="25" s="1"/>
  <c r="C9" i="25"/>
  <c r="I13" i="19"/>
  <c r="D12" i="25" s="1"/>
  <c r="C12" i="25"/>
  <c r="I13" i="12"/>
  <c r="D5" i="25" s="1"/>
  <c r="C5" i="25"/>
  <c r="I13" i="11"/>
  <c r="D4" i="25" s="1"/>
  <c r="K2" i="9"/>
  <c r="I11" i="9" s="1"/>
  <c r="D9" i="24" l="1"/>
  <c r="F9" i="24" s="1"/>
  <c r="D8" i="24"/>
  <c r="F8" i="24" s="1"/>
  <c r="D7" i="24"/>
  <c r="F7" i="24" s="1"/>
  <c r="D6" i="24"/>
  <c r="F6" i="24" s="1"/>
  <c r="D5" i="24"/>
  <c r="F5" i="24" s="1"/>
  <c r="D4" i="24"/>
  <c r="F4" i="24" s="1"/>
  <c r="D3" i="24"/>
  <c r="F3" i="24" s="1"/>
  <c r="I2" i="24"/>
  <c r="G10" i="24" s="1"/>
  <c r="G8" i="24" l="1"/>
  <c r="G4" i="24"/>
  <c r="G7" i="24"/>
  <c r="G5" i="24"/>
  <c r="G9" i="24"/>
  <c r="G3" i="24"/>
  <c r="G6" i="24"/>
  <c r="G11" i="24" l="1"/>
  <c r="D10" i="9"/>
  <c r="C10" i="9"/>
  <c r="E9" i="9"/>
  <c r="H9" i="9" s="1"/>
  <c r="E8" i="9"/>
  <c r="E7" i="9"/>
  <c r="H7" i="9" s="1"/>
  <c r="E6" i="9"/>
  <c r="H6" i="9" s="1"/>
  <c r="E5" i="9"/>
  <c r="E4" i="9"/>
  <c r="E3" i="9"/>
  <c r="H3" i="9" s="1"/>
  <c r="G10" i="9" l="1"/>
  <c r="G12" i="9" s="1"/>
  <c r="B3" i="25" s="1"/>
  <c r="H8" i="9"/>
  <c r="I8" i="9" s="1"/>
  <c r="H5" i="9"/>
  <c r="I5" i="9" s="1"/>
  <c r="H4" i="9"/>
  <c r="I4" i="9" s="1"/>
  <c r="D2" i="25"/>
  <c r="C2" i="25"/>
  <c r="I3" i="9"/>
  <c r="I7" i="9"/>
  <c r="I6" i="9"/>
  <c r="I9" i="9"/>
  <c r="I10" i="9" l="1"/>
  <c r="I12" i="9" s="1"/>
  <c r="I13" i="9" l="1"/>
  <c r="D3" i="25" s="1"/>
  <c r="C3" i="25"/>
</calcChain>
</file>

<file path=xl/sharedStrings.xml><?xml version="1.0" encoding="utf-8"?>
<sst xmlns="http://schemas.openxmlformats.org/spreadsheetml/2006/main" count="296" uniqueCount="57">
  <si>
    <t>2 MHz-7 MHz (dahil)</t>
  </si>
  <si>
    <t>7 MHz-28 MHz (dahil)</t>
  </si>
  <si>
    <t>28 MHz-56 MHz (dahil)</t>
  </si>
  <si>
    <t>56 MHz-140 MHz (dahil)</t>
  </si>
  <si>
    <t>250 MHz ve üzeri</t>
  </si>
  <si>
    <t>Toplam Cihaz Sayısı</t>
  </si>
  <si>
    <t>Sayılar</t>
  </si>
  <si>
    <t>Toplamlar</t>
  </si>
  <si>
    <t>TOPLAM ÜCRET:</t>
  </si>
  <si>
    <t>Katsayı (Kıst)</t>
  </si>
  <si>
    <t>Yeşil alanlar (varsa) doldurulacak</t>
  </si>
  <si>
    <t>2 MHz (dahil)' e kadar</t>
  </si>
  <si>
    <t>140 MHz-250 MHz(dahil)</t>
  </si>
  <si>
    <t>Birim Ücretler (TL)</t>
  </si>
  <si>
    <t xml:space="preserve">Ruhsatname </t>
  </si>
  <si>
    <t>Kullanım</t>
  </si>
  <si>
    <t>Katsayı</t>
  </si>
  <si>
    <t>YILLIK ALTYAPI ÜCRETLERİ</t>
  </si>
  <si>
    <t>OCAK ALTYAPI ÜCRETLERİ</t>
  </si>
  <si>
    <t>ŞUBAT ALTYAPI ÜCRETLERİ</t>
  </si>
  <si>
    <t>MART ALTYAPI ÜCRETLERİ</t>
  </si>
  <si>
    <t>NİSAN ALTYAPI ÜCRETLERİ</t>
  </si>
  <si>
    <t>MAYIS ALTYAPI ÜCRETLERİ</t>
  </si>
  <si>
    <t>HAZİRAN ALTYAPI ÜCRETLERİ</t>
  </si>
  <si>
    <t>TEMMUZ ALTYAPI ÜCRETLERİ</t>
  </si>
  <si>
    <t>AĞUSTOS ALTYAPI ÜCRETLERİ</t>
  </si>
  <si>
    <t>EYLÜL ALTYAPI ÜCRETLERİ</t>
  </si>
  <si>
    <t>EKİM ALTYAPI ÜCRETLERİ</t>
  </si>
  <si>
    <t>KASIM ALTYAPI ÜCRETLERİ</t>
  </si>
  <si>
    <t>ARALIK ALTYAPI ÜCRETLERİ</t>
  </si>
  <si>
    <t>Ocak</t>
  </si>
  <si>
    <t>Şubat</t>
  </si>
  <si>
    <t>Mart</t>
  </si>
  <si>
    <t>Nisan</t>
  </si>
  <si>
    <t>Mayıs</t>
  </si>
  <si>
    <t>Haziran</t>
  </si>
  <si>
    <t>Temmuz</t>
  </si>
  <si>
    <t>Ağustos</t>
  </si>
  <si>
    <t>Eylül</t>
  </si>
  <si>
    <t>Ekim</t>
  </si>
  <si>
    <t>Kasım</t>
  </si>
  <si>
    <t>Aralık</t>
  </si>
  <si>
    <t>Yıllık</t>
  </si>
  <si>
    <t>Noktadan çok noktaya erişim sistemleri</t>
  </si>
  <si>
    <t>Telsiz Ruhsatname Ücreti</t>
  </si>
  <si>
    <t>Telsiz Kullanma Ücreti</t>
  </si>
  <si>
    <t>Toplam Telsiz Ücretleri</t>
  </si>
  <si>
    <t>Raporlama Ayında Gelen Abone Sayısı</t>
  </si>
  <si>
    <t>Sistemdeki Abone Başına</t>
  </si>
  <si>
    <t>Abone Sayısı</t>
  </si>
  <si>
    <t>Kullanma Ücretler (Birim cihaz başına)</t>
  </si>
  <si>
    <t>Kullanım Ücreti (Yıllık)</t>
  </si>
  <si>
    <t>Ruhsatname Ücreti</t>
  </si>
  <si>
    <t>Kullanım Ücreti (Tam)</t>
  </si>
  <si>
    <t>Kullanım Ücreti (Kıst)</t>
  </si>
  <si>
    <t>Ruhsatname Ücretleri (Birim cihaz başına)</t>
  </si>
  <si>
    <t>Kullanma Ücretleri (Birim cihaz başına)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</si>
</sst>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₺-41F]_-;\-* #,##0.00\ [$₺-41F]_-;_-* &quot;-&quot;??\ [$₺-41F]_-;_-@_-"/>
    <numFmt numFmtId="165" formatCode="#\ ??/12"/>
  </numFmts>
  <fonts count="8" x14ac:knownFonts="1">
    <font>
      <sz val="11"/>
      <color theme="1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rgb="FF9C0006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85">
    <xf numFmtId="0" fontId="0" fillId="0" borderId="0" xfId="0"/>
    <xf numFmtId="0" fontId="0" fillId="0" borderId="0" xfId="0" applyAlignment="1">
      <alignment wrapText="1"/>
    </xf>
    <xf numFmtId="0" fontId="4" fillId="0" borderId="0" xfId="0" applyFont="1"/>
    <xf numFmtId="2" fontId="0" fillId="0" borderId="0" xfId="0" applyNumberFormat="1"/>
    <xf numFmtId="0" fontId="1" fillId="2" borderId="0" xfId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5" xfId="0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2" borderId="7" xfId="1" applyBorder="1"/>
    <xf numFmtId="0" fontId="1" fillId="2" borderId="10" xfId="1" applyBorder="1"/>
    <xf numFmtId="0" fontId="0" fillId="0" borderId="0" xfId="0" applyBorder="1"/>
    <xf numFmtId="0" fontId="4" fillId="0" borderId="12" xfId="0" applyFont="1" applyBorder="1" applyAlignment="1">
      <alignment wrapText="1"/>
    </xf>
    <xf numFmtId="0" fontId="0" fillId="0" borderId="13" xfId="0" applyBorder="1" applyAlignment="1">
      <alignment wrapText="1"/>
    </xf>
    <xf numFmtId="0" fontId="4" fillId="0" borderId="13" xfId="0" applyFont="1" applyBorder="1" applyAlignment="1">
      <alignment wrapText="1"/>
    </xf>
    <xf numFmtId="0" fontId="4" fillId="0" borderId="14" xfId="0" applyFont="1" applyBorder="1" applyAlignment="1">
      <alignment wrapText="1"/>
    </xf>
    <xf numFmtId="0" fontId="4" fillId="0" borderId="16" xfId="0" applyFont="1" applyBorder="1" applyAlignment="1">
      <alignment horizontal="right"/>
    </xf>
    <xf numFmtId="4" fontId="0" fillId="0" borderId="7" xfId="0" applyNumberFormat="1" applyBorder="1"/>
    <xf numFmtId="4" fontId="0" fillId="0" borderId="10" xfId="0" applyNumberFormat="1" applyBorder="1"/>
    <xf numFmtId="4" fontId="0" fillId="0" borderId="8" xfId="0" applyNumberFormat="1" applyBorder="1"/>
    <xf numFmtId="4" fontId="0" fillId="0" borderId="1" xfId="0" applyNumberFormat="1" applyBorder="1"/>
    <xf numFmtId="4" fontId="0" fillId="0" borderId="2" xfId="0" applyNumberFormat="1" applyBorder="1"/>
    <xf numFmtId="4" fontId="2" fillId="3" borderId="9" xfId="2" applyNumberFormat="1" applyBorder="1"/>
    <xf numFmtId="4" fontId="2" fillId="3" borderId="11" xfId="2" applyNumberFormat="1" applyBorder="1"/>
    <xf numFmtId="0" fontId="4" fillId="0" borderId="16" xfId="0" applyFont="1" applyBorder="1" applyAlignment="1">
      <alignment wrapText="1"/>
    </xf>
    <xf numFmtId="164" fontId="6" fillId="3" borderId="2" xfId="2" applyNumberFormat="1" applyFont="1" applyBorder="1"/>
    <xf numFmtId="164" fontId="7" fillId="3" borderId="17" xfId="2" applyNumberFormat="1" applyFont="1" applyBorder="1"/>
    <xf numFmtId="164" fontId="7" fillId="3" borderId="3" xfId="2" applyNumberFormat="1" applyFont="1" applyBorder="1"/>
    <xf numFmtId="4" fontId="2" fillId="3" borderId="21" xfId="2" applyNumberFormat="1" applyBorder="1"/>
    <xf numFmtId="4" fontId="2" fillId="3" borderId="22" xfId="2" applyNumberFormat="1" applyBorder="1"/>
    <xf numFmtId="4" fontId="0" fillId="0" borderId="4" xfId="0" applyNumberFormat="1" applyBorder="1"/>
    <xf numFmtId="4" fontId="0" fillId="0" borderId="5" xfId="0" applyNumberFormat="1" applyBorder="1"/>
    <xf numFmtId="0" fontId="1" fillId="2" borderId="4" xfId="1" applyBorder="1"/>
    <xf numFmtId="0" fontId="1" fillId="2" borderId="5" xfId="1" applyBorder="1"/>
    <xf numFmtId="4" fontId="2" fillId="3" borderId="23" xfId="2" applyNumberFormat="1" applyBorder="1"/>
    <xf numFmtId="12" fontId="3" fillId="4" borderId="17" xfId="3" applyNumberFormat="1" applyBorder="1" applyAlignment="1">
      <alignment wrapText="1"/>
    </xf>
    <xf numFmtId="164" fontId="0" fillId="0" borderId="0" xfId="0" applyNumberFormat="1"/>
    <xf numFmtId="164" fontId="0" fillId="0" borderId="12" xfId="0" applyNumberFormat="1" applyBorder="1" applyAlignment="1">
      <alignment horizontal="center" wrapText="1"/>
    </xf>
    <xf numFmtId="164" fontId="0" fillId="0" borderId="13" xfId="0" applyNumberFormat="1" applyBorder="1" applyAlignment="1">
      <alignment horizontal="center" wrapText="1"/>
    </xf>
    <xf numFmtId="0" fontId="0" fillId="0" borderId="4" xfId="0" applyBorder="1"/>
    <xf numFmtId="164" fontId="0" fillId="0" borderId="24" xfId="0" applyNumberFormat="1" applyBorder="1"/>
    <xf numFmtId="164" fontId="0" fillId="0" borderId="0" xfId="0" applyNumberFormat="1" applyBorder="1"/>
    <xf numFmtId="0" fontId="0" fillId="0" borderId="6" xfId="0" applyBorder="1"/>
    <xf numFmtId="164" fontId="0" fillId="0" borderId="18" xfId="0" applyNumberFormat="1" applyBorder="1"/>
    <xf numFmtId="164" fontId="0" fillId="0" borderId="14" xfId="0" applyNumberFormat="1" applyBorder="1" applyAlignment="1">
      <alignment horizontal="center" wrapText="1"/>
    </xf>
    <xf numFmtId="164" fontId="2" fillId="3" borderId="25" xfId="2" applyNumberFormat="1" applyBorder="1"/>
    <xf numFmtId="164" fontId="2" fillId="3" borderId="26" xfId="2" applyNumberFormat="1" applyBorder="1"/>
    <xf numFmtId="164" fontId="2" fillId="3" borderId="27" xfId="2" applyNumberFormat="1" applyBorder="1"/>
    <xf numFmtId="0" fontId="4" fillId="0" borderId="28" xfId="0" applyFont="1" applyBorder="1"/>
    <xf numFmtId="0" fontId="4" fillId="0" borderId="29" xfId="0" applyFont="1" applyBorder="1"/>
    <xf numFmtId="0" fontId="0" fillId="0" borderId="29" xfId="0" applyBorder="1" applyAlignment="1">
      <alignment wrapText="1"/>
    </xf>
    <xf numFmtId="0" fontId="1" fillId="2" borderId="29" xfId="1" applyBorder="1"/>
    <xf numFmtId="4" fontId="0" fillId="0" borderId="29" xfId="0" applyNumberFormat="1" applyBorder="1"/>
    <xf numFmtId="0" fontId="0" fillId="0" borderId="15" xfId="0" applyBorder="1" applyAlignment="1">
      <alignment wrapText="1"/>
    </xf>
    <xf numFmtId="0" fontId="1" fillId="2" borderId="2" xfId="1" applyBorder="1"/>
    <xf numFmtId="0" fontId="4" fillId="0" borderId="2" xfId="0" applyFont="1" applyBorder="1"/>
    <xf numFmtId="0" fontId="0" fillId="0" borderId="2" xfId="0" applyBorder="1" applyAlignment="1">
      <alignment horizontal="center"/>
    </xf>
    <xf numFmtId="4" fontId="2" fillId="3" borderId="2" xfId="2" applyNumberFormat="1" applyBorder="1"/>
    <xf numFmtId="0" fontId="4" fillId="0" borderId="29" xfId="0" applyFont="1" applyBorder="1" applyAlignment="1">
      <alignment wrapText="1"/>
    </xf>
    <xf numFmtId="0" fontId="0" fillId="0" borderId="30" xfId="0" applyBorder="1"/>
    <xf numFmtId="4" fontId="5" fillId="3" borderId="30" xfId="2" applyNumberFormat="1" applyFont="1" applyBorder="1"/>
    <xf numFmtId="4" fontId="0" fillId="0" borderId="31" xfId="0" applyNumberFormat="1" applyBorder="1"/>
    <xf numFmtId="4" fontId="5" fillId="3" borderId="32" xfId="2" applyNumberFormat="1" applyFont="1" applyBorder="1"/>
    <xf numFmtId="13" fontId="3" fillId="4" borderId="17" xfId="3" applyNumberFormat="1" applyBorder="1" applyAlignment="1">
      <alignment wrapText="1"/>
    </xf>
    <xf numFmtId="165" fontId="3" fillId="4" borderId="17" xfId="3" applyNumberFormat="1" applyBorder="1" applyAlignment="1">
      <alignment wrapText="1"/>
    </xf>
    <xf numFmtId="4" fontId="0" fillId="0" borderId="0" xfId="0" applyNumberFormat="1"/>
    <xf numFmtId="0" fontId="0" fillId="0" borderId="19" xfId="0" applyBorder="1" applyAlignment="1"/>
    <xf numFmtId="0" fontId="0" fillId="0" borderId="20" xfId="0" applyBorder="1" applyAlignment="1"/>
    <xf numFmtId="0" fontId="0" fillId="0" borderId="3" xfId="0" applyBorder="1" applyAlignment="1"/>
    <xf numFmtId="4" fontId="3" fillId="4" borderId="21" xfId="3" applyNumberFormat="1" applyBorder="1"/>
    <xf numFmtId="4" fontId="3" fillId="4" borderId="19" xfId="3" applyNumberFormat="1" applyBorder="1"/>
    <xf numFmtId="4" fontId="3" fillId="4" borderId="15" xfId="3" applyNumberFormat="1" applyBorder="1"/>
    <xf numFmtId="4" fontId="3" fillId="4" borderId="9" xfId="3" applyNumberFormat="1" applyBorder="1"/>
    <xf numFmtId="4" fontId="3" fillId="4" borderId="31" xfId="3" applyNumberFormat="1" applyBorder="1"/>
    <xf numFmtId="4" fontId="0" fillId="0" borderId="32" xfId="0" applyNumberFormat="1" applyBorder="1"/>
    <xf numFmtId="4" fontId="3" fillId="4" borderId="2" xfId="3" applyNumberFormat="1" applyBorder="1"/>
    <xf numFmtId="0" fontId="4" fillId="0" borderId="18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</cellXfs>
  <cellStyles count="4">
    <cellStyle name="İyi" xfId="1" builtinId="26"/>
    <cellStyle name="Kötü" xfId="2" builtinId="27"/>
    <cellStyle name="Normal" xfId="0" builtinId="0"/>
    <cellStyle name="Nötr" xfId="3" builtinId="2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6"/>
  <sheetViews>
    <sheetView tabSelected="1" zoomScale="85" zoomScaleNormal="85" workbookViewId="0">
      <selection activeCell="C21" sqref="C21"/>
    </sheetView>
  </sheetViews>
  <sheetFormatPr defaultRowHeight="15" x14ac:dyDescent="0.25"/>
  <cols>
    <col min="1" max="1" width="36.5703125" style="2" bestFit="1" customWidth="1"/>
    <col min="2" max="2" width="23.140625" customWidth="1"/>
    <col min="3" max="3" width="11.42578125" customWidth="1"/>
    <col min="4" max="4" width="13.140625" customWidth="1"/>
    <col min="5" max="5" width="7.28515625" customWidth="1"/>
    <col min="6" max="6" width="17" customWidth="1"/>
    <col min="7" max="7" width="16.42578125" customWidth="1"/>
    <col min="8" max="8" width="15.7109375" customWidth="1"/>
    <col min="9" max="9" width="11.140625" style="3" customWidth="1"/>
    <col min="10" max="10" width="11" customWidth="1"/>
    <col min="11" max="11" width="11.5703125" customWidth="1"/>
    <col min="12" max="12" width="14.85546875" customWidth="1"/>
  </cols>
  <sheetData>
    <row r="1" spans="1:12" ht="15.75" thickBot="1" x14ac:dyDescent="0.3">
      <c r="A1" s="78" t="s">
        <v>17</v>
      </c>
      <c r="B1" s="78"/>
      <c r="C1" s="78"/>
      <c r="D1" s="78"/>
      <c r="E1" s="78"/>
      <c r="F1" s="78"/>
      <c r="G1" s="78"/>
    </row>
    <row r="2" spans="1:12" s="1" customFormat="1" ht="60.75" thickBot="1" x14ac:dyDescent="0.3">
      <c r="A2" s="14"/>
      <c r="B2" s="15"/>
      <c r="C2" s="16" t="s">
        <v>6</v>
      </c>
      <c r="D2" s="16" t="s">
        <v>50</v>
      </c>
      <c r="E2" s="16"/>
      <c r="F2" s="16"/>
      <c r="G2" s="17" t="s">
        <v>51</v>
      </c>
      <c r="H2" s="26" t="s">
        <v>16</v>
      </c>
      <c r="I2" s="37">
        <f>12/12</f>
        <v>1</v>
      </c>
      <c r="K2" s="4"/>
      <c r="L2" s="1" t="s">
        <v>10</v>
      </c>
    </row>
    <row r="3" spans="1:12" ht="16.5" customHeight="1" thickBot="1" x14ac:dyDescent="0.3">
      <c r="A3" s="8" t="s">
        <v>43</v>
      </c>
      <c r="B3" s="5" t="s">
        <v>11</v>
      </c>
      <c r="C3" s="34"/>
      <c r="D3" s="71">
        <f>'Birim Ücretler'!C3</f>
        <v>1210.3800000000001</v>
      </c>
      <c r="E3" s="68"/>
      <c r="F3" s="32">
        <f t="shared" ref="F3:F10" si="0">C3*D3</f>
        <v>0</v>
      </c>
      <c r="G3" s="30">
        <f>F3*I2</f>
        <v>0</v>
      </c>
    </row>
    <row r="4" spans="1:12" ht="15.75" thickBot="1" x14ac:dyDescent="0.3">
      <c r="A4" s="9"/>
      <c r="B4" s="6" t="s">
        <v>0</v>
      </c>
      <c r="C4" s="35"/>
      <c r="D4" s="71">
        <f>'Birim Ücretler'!C4</f>
        <v>2421</v>
      </c>
      <c r="E4" s="69"/>
      <c r="F4" s="33">
        <f t="shared" si="0"/>
        <v>0</v>
      </c>
      <c r="G4" s="31">
        <f>F4*I2</f>
        <v>0</v>
      </c>
    </row>
    <row r="5" spans="1:12" ht="15.75" thickBot="1" x14ac:dyDescent="0.3">
      <c r="A5" s="9"/>
      <c r="B5" s="7" t="s">
        <v>1</v>
      </c>
      <c r="C5" s="35"/>
      <c r="D5" s="71">
        <f>'Birim Ücretler'!C5</f>
        <v>4841.28</v>
      </c>
      <c r="E5" s="69"/>
      <c r="F5" s="33">
        <f t="shared" si="0"/>
        <v>0</v>
      </c>
      <c r="G5" s="31">
        <f>F5*I2</f>
        <v>0</v>
      </c>
    </row>
    <row r="6" spans="1:12" ht="15.75" thickBot="1" x14ac:dyDescent="0.3">
      <c r="A6" s="9"/>
      <c r="B6" s="6" t="s">
        <v>2</v>
      </c>
      <c r="C6" s="35"/>
      <c r="D6" s="71">
        <f>'Birim Ücretler'!C6</f>
        <v>9683.0499999999993</v>
      </c>
      <c r="E6" s="69"/>
      <c r="F6" s="33">
        <f t="shared" si="0"/>
        <v>0</v>
      </c>
      <c r="G6" s="31">
        <f>F6*I2</f>
        <v>0</v>
      </c>
    </row>
    <row r="7" spans="1:12" ht="15.75" thickBot="1" x14ac:dyDescent="0.3">
      <c r="A7" s="9"/>
      <c r="B7" s="6" t="s">
        <v>3</v>
      </c>
      <c r="C7" s="35"/>
      <c r="D7" s="71">
        <f>'Birim Ücretler'!C7</f>
        <v>19366.45</v>
      </c>
      <c r="E7" s="69"/>
      <c r="F7" s="33">
        <f t="shared" si="0"/>
        <v>0</v>
      </c>
      <c r="G7" s="31">
        <f>F7*I2</f>
        <v>0</v>
      </c>
    </row>
    <row r="8" spans="1:12" ht="14.25" customHeight="1" thickBot="1" x14ac:dyDescent="0.3">
      <c r="A8" s="9"/>
      <c r="B8" s="6" t="s">
        <v>12</v>
      </c>
      <c r="C8" s="35"/>
      <c r="D8" s="71">
        <f>'Birim Ücretler'!C8</f>
        <v>38733.040000000001</v>
      </c>
      <c r="E8" s="69"/>
      <c r="F8" s="33">
        <f t="shared" si="0"/>
        <v>0</v>
      </c>
      <c r="G8" s="31">
        <f>F8*I2</f>
        <v>0</v>
      </c>
    </row>
    <row r="9" spans="1:12" ht="15.75" thickBot="1" x14ac:dyDescent="0.3">
      <c r="A9" s="51"/>
      <c r="B9" s="52" t="s">
        <v>4</v>
      </c>
      <c r="C9" s="53"/>
      <c r="D9" s="72">
        <f>'Birim Ücretler'!C9</f>
        <v>77465.77</v>
      </c>
      <c r="E9" s="70"/>
      <c r="F9" s="54">
        <f t="shared" si="0"/>
        <v>0</v>
      </c>
      <c r="G9" s="36">
        <f>F9*I2</f>
        <v>0</v>
      </c>
    </row>
    <row r="10" spans="1:12" ht="15.75" thickBot="1" x14ac:dyDescent="0.3">
      <c r="A10" s="57"/>
      <c r="B10" s="55" t="s">
        <v>49</v>
      </c>
      <c r="C10" s="56"/>
      <c r="D10" s="73">
        <f>'Birim Ücretler'!C11</f>
        <v>302.86</v>
      </c>
      <c r="E10" s="58"/>
      <c r="F10" s="23">
        <f t="shared" si="0"/>
        <v>0</v>
      </c>
      <c r="G10" s="59">
        <f>F10*I2</f>
        <v>0</v>
      </c>
    </row>
    <row r="11" spans="1:12" ht="16.5" thickBot="1" x14ac:dyDescent="0.3">
      <c r="F11" s="2" t="s">
        <v>8</v>
      </c>
      <c r="G11" s="29">
        <f>SUM(G3:G10)</f>
        <v>0</v>
      </c>
      <c r="K11" s="13"/>
    </row>
    <row r="12" spans="1:12" x14ac:dyDescent="0.25">
      <c r="F12" s="2"/>
      <c r="K12" s="13"/>
    </row>
    <row r="14" spans="1:12" ht="33.75" customHeight="1" x14ac:dyDescent="0.25"/>
    <row r="15" spans="1:12" x14ac:dyDescent="0.25">
      <c r="C15" s="13"/>
    </row>
    <row r="16" spans="1:12" x14ac:dyDescent="0.25">
      <c r="B16" s="13"/>
      <c r="C16" s="13"/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69" orientation="landscape" verticalDpi="597" r:id="rId1"/>
  <headerFooter>
    <oddHeader>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N16"/>
  <sheetViews>
    <sheetView zoomScale="85" zoomScaleNormal="85" workbookViewId="0">
      <selection activeCell="I14" sqref="I14"/>
    </sheetView>
  </sheetViews>
  <sheetFormatPr defaultRowHeight="15" x14ac:dyDescent="0.25"/>
  <cols>
    <col min="1" max="1" width="35.140625" style="2" customWidth="1"/>
    <col min="2" max="2" width="23.140625" customWidth="1"/>
    <col min="3" max="3" width="11.42578125" customWidth="1"/>
    <col min="4" max="4" width="13" customWidth="1"/>
    <col min="5" max="5" width="10.85546875" customWidth="1"/>
    <col min="7" max="7" width="17.7109375" customWidth="1"/>
    <col min="8" max="8" width="17" customWidth="1"/>
    <col min="9" max="9" width="16.42578125" customWidth="1"/>
    <col min="10" max="10" width="15.7109375" customWidth="1"/>
    <col min="11" max="11" width="11.140625" style="3" customWidth="1"/>
    <col min="12" max="12" width="11" customWidth="1"/>
    <col min="13" max="13" width="11.5703125" customWidth="1"/>
    <col min="14" max="14" width="14.85546875" customWidth="1"/>
  </cols>
  <sheetData>
    <row r="1" spans="1:14" ht="15.75" thickBot="1" x14ac:dyDescent="0.3">
      <c r="A1" s="78" t="s">
        <v>26</v>
      </c>
      <c r="B1" s="78"/>
      <c r="C1" s="78"/>
      <c r="D1" s="78"/>
      <c r="E1" s="78"/>
      <c r="F1" s="78"/>
      <c r="G1" s="78"/>
      <c r="H1" s="78"/>
      <c r="I1" s="78"/>
    </row>
    <row r="2" spans="1:14" s="1" customFormat="1" ht="66.75" customHeight="1" thickBot="1" x14ac:dyDescent="0.3">
      <c r="A2" s="14"/>
      <c r="B2" s="15"/>
      <c r="C2" s="16" t="s">
        <v>6</v>
      </c>
      <c r="D2" s="16" t="s">
        <v>55</v>
      </c>
      <c r="E2" s="16" t="s">
        <v>56</v>
      </c>
      <c r="F2" s="16"/>
      <c r="G2" s="16" t="s">
        <v>52</v>
      </c>
      <c r="H2" s="16" t="s">
        <v>53</v>
      </c>
      <c r="I2" s="17" t="s">
        <v>54</v>
      </c>
      <c r="J2" s="26" t="s">
        <v>9</v>
      </c>
      <c r="K2" s="66">
        <f>4/12</f>
        <v>0.33333333333333331</v>
      </c>
      <c r="M2" s="4"/>
      <c r="N2" s="1" t="s">
        <v>10</v>
      </c>
    </row>
    <row r="3" spans="1:14" ht="16.5" customHeight="1" thickBot="1" x14ac:dyDescent="0.3">
      <c r="A3" s="8" t="s">
        <v>43</v>
      </c>
      <c r="B3" s="5" t="s">
        <v>11</v>
      </c>
      <c r="C3" s="11"/>
      <c r="D3" s="21"/>
      <c r="E3" s="74">
        <f>'Birim Ücretler'!C3</f>
        <v>1210.3800000000001</v>
      </c>
      <c r="F3" s="79"/>
      <c r="G3" s="19"/>
      <c r="H3" s="21">
        <f t="shared" ref="H3:H9" si="0">C3*E3</f>
        <v>0</v>
      </c>
      <c r="I3" s="24">
        <f>H3*K2</f>
        <v>0</v>
      </c>
    </row>
    <row r="4" spans="1:14" ht="15.75" thickBot="1" x14ac:dyDescent="0.3">
      <c r="A4" s="9"/>
      <c r="B4" s="6" t="s">
        <v>0</v>
      </c>
      <c r="C4" s="12"/>
      <c r="D4" s="22"/>
      <c r="E4" s="74">
        <f>'Birim Ücretler'!C4</f>
        <v>2421</v>
      </c>
      <c r="F4" s="80"/>
      <c r="G4" s="20"/>
      <c r="H4" s="22">
        <f t="shared" si="0"/>
        <v>0</v>
      </c>
      <c r="I4" s="25">
        <f>H4*K2</f>
        <v>0</v>
      </c>
    </row>
    <row r="5" spans="1:14" ht="15.75" thickBot="1" x14ac:dyDescent="0.3">
      <c r="A5" s="9"/>
      <c r="B5" s="7" t="s">
        <v>1</v>
      </c>
      <c r="C5" s="12"/>
      <c r="D5" s="22"/>
      <c r="E5" s="74">
        <f>'Birim Ücretler'!C5</f>
        <v>4841.28</v>
      </c>
      <c r="F5" s="80"/>
      <c r="G5" s="20"/>
      <c r="H5" s="22">
        <f t="shared" si="0"/>
        <v>0</v>
      </c>
      <c r="I5" s="25">
        <f>H5*K2</f>
        <v>0</v>
      </c>
    </row>
    <row r="6" spans="1:14" ht="15.75" thickBot="1" x14ac:dyDescent="0.3">
      <c r="A6" s="9"/>
      <c r="B6" s="6" t="s">
        <v>2</v>
      </c>
      <c r="C6" s="12"/>
      <c r="D6" s="22"/>
      <c r="E6" s="74">
        <f>'Birim Ücretler'!C6</f>
        <v>9683.0499999999993</v>
      </c>
      <c r="F6" s="80"/>
      <c r="G6" s="20"/>
      <c r="H6" s="22">
        <f t="shared" si="0"/>
        <v>0</v>
      </c>
      <c r="I6" s="25">
        <f>H6*K2</f>
        <v>0</v>
      </c>
    </row>
    <row r="7" spans="1:14" ht="15.75" thickBot="1" x14ac:dyDescent="0.3">
      <c r="A7" s="9"/>
      <c r="B7" s="6" t="s">
        <v>3</v>
      </c>
      <c r="C7" s="12"/>
      <c r="D7" s="22"/>
      <c r="E7" s="74">
        <f>'Birim Ücretler'!C7</f>
        <v>19366.45</v>
      </c>
      <c r="F7" s="80"/>
      <c r="G7" s="20"/>
      <c r="H7" s="22">
        <f t="shared" si="0"/>
        <v>0</v>
      </c>
      <c r="I7" s="25">
        <f>H7*K2</f>
        <v>0</v>
      </c>
    </row>
    <row r="8" spans="1:14" ht="14.25" customHeight="1" thickBot="1" x14ac:dyDescent="0.3">
      <c r="A8" s="9"/>
      <c r="B8" s="6" t="s">
        <v>12</v>
      </c>
      <c r="C8" s="12"/>
      <c r="D8" s="22"/>
      <c r="E8" s="74">
        <f>'Birim Ücretler'!C8</f>
        <v>38733.040000000001</v>
      </c>
      <c r="F8" s="80"/>
      <c r="G8" s="20"/>
      <c r="H8" s="22">
        <f t="shared" si="0"/>
        <v>0</v>
      </c>
      <c r="I8" s="25">
        <f>H8*K2</f>
        <v>0</v>
      </c>
    </row>
    <row r="9" spans="1:14" x14ac:dyDescent="0.25">
      <c r="A9" s="9"/>
      <c r="B9" s="6" t="s">
        <v>4</v>
      </c>
      <c r="C9" s="12"/>
      <c r="D9" s="22"/>
      <c r="E9" s="74">
        <f>'Birim Ücretler'!C9</f>
        <v>77465.77</v>
      </c>
      <c r="F9" s="80"/>
      <c r="G9" s="20"/>
      <c r="H9" s="22">
        <f t="shared" si="0"/>
        <v>0</v>
      </c>
      <c r="I9" s="25">
        <f>H9*K2</f>
        <v>0</v>
      </c>
    </row>
    <row r="10" spans="1:14" ht="15.75" thickBot="1" x14ac:dyDescent="0.3">
      <c r="A10" s="10"/>
      <c r="B10" s="60" t="s">
        <v>5</v>
      </c>
      <c r="C10" s="61">
        <f>SUM(C3:C9)</f>
        <v>0</v>
      </c>
      <c r="D10" s="75">
        <f>'Birim Ücretler'!B10</f>
        <v>3025.98</v>
      </c>
      <c r="E10" s="76"/>
      <c r="F10" s="80"/>
      <c r="G10" s="62">
        <f>C10*D10</f>
        <v>0</v>
      </c>
      <c r="H10" s="63"/>
      <c r="I10" s="64">
        <f>SUM(I3:I9)</f>
        <v>0</v>
      </c>
    </row>
    <row r="11" spans="1:14" ht="30.75" thickBot="1" x14ac:dyDescent="0.3">
      <c r="A11" s="50"/>
      <c r="B11" s="26" t="s">
        <v>47</v>
      </c>
      <c r="C11" s="56"/>
      <c r="D11" s="77">
        <f>'Birim Ücretler'!B11</f>
        <v>302.86</v>
      </c>
      <c r="E11" s="77">
        <f>'Birim Ücretler'!C11</f>
        <v>302.86</v>
      </c>
      <c r="F11" s="58"/>
      <c r="G11" s="62">
        <f>C11*D11</f>
        <v>0</v>
      </c>
      <c r="H11" s="22">
        <f>C11*E11</f>
        <v>0</v>
      </c>
      <c r="I11" s="25">
        <f>H11*K2</f>
        <v>0</v>
      </c>
    </row>
    <row r="12" spans="1:14" ht="16.5" thickBot="1" x14ac:dyDescent="0.3">
      <c r="A12" s="18" t="s">
        <v>7</v>
      </c>
      <c r="B12" s="81"/>
      <c r="C12" s="82"/>
      <c r="D12" s="82"/>
      <c r="E12" s="82"/>
      <c r="F12" s="83"/>
      <c r="G12" s="27">
        <f>SUM(G3:G11)</f>
        <v>0</v>
      </c>
      <c r="H12" s="23"/>
      <c r="I12" s="28">
        <f>SUM(I3:I11)-I10</f>
        <v>0</v>
      </c>
      <c r="M12" s="13"/>
    </row>
    <row r="13" spans="1:14" ht="16.5" thickBot="1" x14ac:dyDescent="0.3">
      <c r="H13" s="2" t="s">
        <v>8</v>
      </c>
      <c r="I13" s="29">
        <f>G12+I12</f>
        <v>0</v>
      </c>
      <c r="M13" s="13"/>
    </row>
    <row r="14" spans="1:14" x14ac:dyDescent="0.25">
      <c r="H14" s="2"/>
      <c r="M14" s="13"/>
    </row>
    <row r="15" spans="1:14" x14ac:dyDescent="0.25">
      <c r="C15" s="13"/>
    </row>
    <row r="16" spans="1:14" x14ac:dyDescent="0.25">
      <c r="B16" s="13"/>
      <c r="C16" s="13"/>
    </row>
  </sheetData>
  <mergeCells count="3">
    <mergeCell ref="A1:I1"/>
    <mergeCell ref="F3:F10"/>
    <mergeCell ref="B12:F12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597" r:id="rId1"/>
  <headerFooter>
    <oddHeader>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N16"/>
  <sheetViews>
    <sheetView zoomScale="85" zoomScaleNormal="85" workbookViewId="0">
      <selection activeCell="I13" sqref="I13"/>
    </sheetView>
  </sheetViews>
  <sheetFormatPr defaultRowHeight="15" x14ac:dyDescent="0.25"/>
  <cols>
    <col min="1" max="1" width="35.42578125" style="2" customWidth="1"/>
    <col min="2" max="2" width="23.140625" customWidth="1"/>
    <col min="3" max="3" width="11.42578125" customWidth="1"/>
    <col min="4" max="4" width="13" customWidth="1"/>
    <col min="5" max="5" width="10.85546875" customWidth="1"/>
    <col min="7" max="7" width="17.7109375" customWidth="1"/>
    <col min="8" max="8" width="17" customWidth="1"/>
    <col min="9" max="9" width="16.42578125" customWidth="1"/>
    <col min="10" max="10" width="15.7109375" customWidth="1"/>
    <col min="11" max="11" width="11.140625" style="3" customWidth="1"/>
    <col min="12" max="12" width="11" customWidth="1"/>
    <col min="13" max="13" width="11.5703125" customWidth="1"/>
    <col min="14" max="14" width="14.85546875" customWidth="1"/>
  </cols>
  <sheetData>
    <row r="1" spans="1:14" ht="15.75" thickBot="1" x14ac:dyDescent="0.3">
      <c r="A1" s="78" t="s">
        <v>27</v>
      </c>
      <c r="B1" s="78"/>
      <c r="C1" s="78"/>
      <c r="D1" s="78"/>
      <c r="E1" s="78"/>
      <c r="F1" s="78"/>
      <c r="G1" s="78"/>
      <c r="H1" s="78"/>
      <c r="I1" s="78"/>
    </row>
    <row r="2" spans="1:14" s="1" customFormat="1" ht="66.75" customHeight="1" thickBot="1" x14ac:dyDescent="0.3">
      <c r="A2" s="14"/>
      <c r="B2" s="15"/>
      <c r="C2" s="16" t="s">
        <v>6</v>
      </c>
      <c r="D2" s="16" t="s">
        <v>55</v>
      </c>
      <c r="E2" s="16" t="s">
        <v>56</v>
      </c>
      <c r="F2" s="16"/>
      <c r="G2" s="16" t="s">
        <v>52</v>
      </c>
      <c r="H2" s="16" t="s">
        <v>53</v>
      </c>
      <c r="I2" s="17" t="s">
        <v>54</v>
      </c>
      <c r="J2" s="26" t="s">
        <v>9</v>
      </c>
      <c r="K2" s="66">
        <f>3/12</f>
        <v>0.25</v>
      </c>
      <c r="M2" s="4"/>
      <c r="N2" s="1" t="s">
        <v>10</v>
      </c>
    </row>
    <row r="3" spans="1:14" ht="16.5" customHeight="1" thickBot="1" x14ac:dyDescent="0.3">
      <c r="A3" s="8" t="s">
        <v>43</v>
      </c>
      <c r="B3" s="5" t="s">
        <v>11</v>
      </c>
      <c r="C3" s="11"/>
      <c r="D3" s="21"/>
      <c r="E3" s="74">
        <f>'Birim Ücretler'!C3</f>
        <v>1210.3800000000001</v>
      </c>
      <c r="F3" s="79"/>
      <c r="G3" s="19"/>
      <c r="H3" s="21">
        <f t="shared" ref="H3:H9" si="0">C3*E3</f>
        <v>0</v>
      </c>
      <c r="I3" s="24">
        <f>H3*K2</f>
        <v>0</v>
      </c>
    </row>
    <row r="4" spans="1:14" ht="15.75" thickBot="1" x14ac:dyDescent="0.3">
      <c r="A4" s="9"/>
      <c r="B4" s="6" t="s">
        <v>0</v>
      </c>
      <c r="C4" s="12"/>
      <c r="D4" s="22"/>
      <c r="E4" s="74">
        <f>'Birim Ücretler'!C4</f>
        <v>2421</v>
      </c>
      <c r="F4" s="80"/>
      <c r="G4" s="20"/>
      <c r="H4" s="22">
        <f t="shared" si="0"/>
        <v>0</v>
      </c>
      <c r="I4" s="25">
        <f>H4*K2</f>
        <v>0</v>
      </c>
    </row>
    <row r="5" spans="1:14" ht="15.75" thickBot="1" x14ac:dyDescent="0.3">
      <c r="A5" s="9"/>
      <c r="B5" s="7" t="s">
        <v>1</v>
      </c>
      <c r="C5" s="12"/>
      <c r="D5" s="22"/>
      <c r="E5" s="74">
        <f>'Birim Ücretler'!C5</f>
        <v>4841.28</v>
      </c>
      <c r="F5" s="80"/>
      <c r="G5" s="20"/>
      <c r="H5" s="22">
        <f t="shared" si="0"/>
        <v>0</v>
      </c>
      <c r="I5" s="25">
        <f>H5*K2</f>
        <v>0</v>
      </c>
    </row>
    <row r="6" spans="1:14" ht="15.75" thickBot="1" x14ac:dyDescent="0.3">
      <c r="A6" s="9"/>
      <c r="B6" s="6" t="s">
        <v>2</v>
      </c>
      <c r="C6" s="12"/>
      <c r="D6" s="22"/>
      <c r="E6" s="74">
        <f>'Birim Ücretler'!C6</f>
        <v>9683.0499999999993</v>
      </c>
      <c r="F6" s="80"/>
      <c r="G6" s="20"/>
      <c r="H6" s="22">
        <f t="shared" si="0"/>
        <v>0</v>
      </c>
      <c r="I6" s="25">
        <f>H6*K2</f>
        <v>0</v>
      </c>
    </row>
    <row r="7" spans="1:14" ht="15.75" thickBot="1" x14ac:dyDescent="0.3">
      <c r="A7" s="9"/>
      <c r="B7" s="6" t="s">
        <v>3</v>
      </c>
      <c r="C7" s="12"/>
      <c r="D7" s="22"/>
      <c r="E7" s="74">
        <f>'Birim Ücretler'!C7</f>
        <v>19366.45</v>
      </c>
      <c r="F7" s="80"/>
      <c r="G7" s="20"/>
      <c r="H7" s="22">
        <f t="shared" si="0"/>
        <v>0</v>
      </c>
      <c r="I7" s="25">
        <f>H7*K2</f>
        <v>0</v>
      </c>
    </row>
    <row r="8" spans="1:14" ht="14.25" customHeight="1" thickBot="1" x14ac:dyDescent="0.3">
      <c r="A8" s="9"/>
      <c r="B8" s="6" t="s">
        <v>12</v>
      </c>
      <c r="C8" s="12"/>
      <c r="D8" s="22"/>
      <c r="E8" s="74">
        <f>'Birim Ücretler'!C8</f>
        <v>38733.040000000001</v>
      </c>
      <c r="F8" s="80"/>
      <c r="G8" s="20"/>
      <c r="H8" s="22">
        <f t="shared" si="0"/>
        <v>0</v>
      </c>
      <c r="I8" s="25">
        <f>H8*K2</f>
        <v>0</v>
      </c>
    </row>
    <row r="9" spans="1:14" x14ac:dyDescent="0.25">
      <c r="A9" s="9"/>
      <c r="B9" s="6" t="s">
        <v>4</v>
      </c>
      <c r="C9" s="12"/>
      <c r="D9" s="22"/>
      <c r="E9" s="74">
        <f>'Birim Ücretler'!C9</f>
        <v>77465.77</v>
      </c>
      <c r="F9" s="80"/>
      <c r="G9" s="20"/>
      <c r="H9" s="22">
        <f t="shared" si="0"/>
        <v>0</v>
      </c>
      <c r="I9" s="25">
        <f>H9*K2</f>
        <v>0</v>
      </c>
    </row>
    <row r="10" spans="1:14" ht="15.75" thickBot="1" x14ac:dyDescent="0.3">
      <c r="A10" s="10"/>
      <c r="B10" s="60" t="s">
        <v>5</v>
      </c>
      <c r="C10" s="61">
        <f>SUM(C3:C9)</f>
        <v>0</v>
      </c>
      <c r="D10" s="75">
        <f>'Birim Ücretler'!B10</f>
        <v>3025.98</v>
      </c>
      <c r="E10" s="76"/>
      <c r="F10" s="80"/>
      <c r="G10" s="62">
        <f>C10*D10</f>
        <v>0</v>
      </c>
      <c r="H10" s="63"/>
      <c r="I10" s="64">
        <f>SUM(I3:I9)</f>
        <v>0</v>
      </c>
    </row>
    <row r="11" spans="1:14" ht="30.75" thickBot="1" x14ac:dyDescent="0.3">
      <c r="A11" s="50"/>
      <c r="B11" s="26" t="s">
        <v>47</v>
      </c>
      <c r="C11" s="56"/>
      <c r="D11" s="77">
        <f>'Birim Ücretler'!B11</f>
        <v>302.86</v>
      </c>
      <c r="E11" s="77">
        <f>'Birim Ücretler'!C11</f>
        <v>302.86</v>
      </c>
      <c r="F11" s="58"/>
      <c r="G11" s="62">
        <f>C11*D11</f>
        <v>0</v>
      </c>
      <c r="H11" s="22">
        <f>C11*E11</f>
        <v>0</v>
      </c>
      <c r="I11" s="25">
        <f>H11*K2</f>
        <v>0</v>
      </c>
    </row>
    <row r="12" spans="1:14" ht="16.5" thickBot="1" x14ac:dyDescent="0.3">
      <c r="A12" s="18" t="s">
        <v>7</v>
      </c>
      <c r="B12" s="81"/>
      <c r="C12" s="82"/>
      <c r="D12" s="82"/>
      <c r="E12" s="82"/>
      <c r="F12" s="83"/>
      <c r="G12" s="27">
        <f>SUM(G3:G11)</f>
        <v>0</v>
      </c>
      <c r="H12" s="23"/>
      <c r="I12" s="28">
        <f>SUM(I3:I11)-I10</f>
        <v>0</v>
      </c>
      <c r="M12" s="13"/>
    </row>
    <row r="13" spans="1:14" ht="16.5" thickBot="1" x14ac:dyDescent="0.3">
      <c r="H13" s="2" t="s">
        <v>8</v>
      </c>
      <c r="I13" s="29">
        <f>G12+I12</f>
        <v>0</v>
      </c>
      <c r="M13" s="13"/>
    </row>
    <row r="14" spans="1:14" x14ac:dyDescent="0.25">
      <c r="H14" s="2"/>
      <c r="M14" s="13"/>
    </row>
    <row r="15" spans="1:14" x14ac:dyDescent="0.25">
      <c r="C15" s="13"/>
    </row>
    <row r="16" spans="1:14" x14ac:dyDescent="0.25">
      <c r="B16" s="13"/>
      <c r="C16" s="13"/>
    </row>
  </sheetData>
  <mergeCells count="3">
    <mergeCell ref="A1:I1"/>
    <mergeCell ref="F3:F10"/>
    <mergeCell ref="B12:F12"/>
  </mergeCells>
  <pageMargins left="0.70866141732283472" right="0.70866141732283472" top="0.74803149606299213" bottom="0.74803149606299213" header="0.31496062992125984" footer="0.31496062992125984"/>
  <pageSetup paperSize="9" scale="59" orientation="landscape" verticalDpi="597" r:id="rId1"/>
  <headerFooter>
    <oddHeader>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N16"/>
  <sheetViews>
    <sheetView zoomScale="85" zoomScaleNormal="85" workbookViewId="0">
      <selection activeCell="I13" sqref="I13"/>
    </sheetView>
  </sheetViews>
  <sheetFormatPr defaultRowHeight="15" x14ac:dyDescent="0.25"/>
  <cols>
    <col min="1" max="1" width="35" style="2" customWidth="1"/>
    <col min="2" max="2" width="23.140625" customWidth="1"/>
    <col min="3" max="3" width="11.42578125" customWidth="1"/>
    <col min="4" max="4" width="13" customWidth="1"/>
    <col min="5" max="5" width="10.85546875" customWidth="1"/>
    <col min="7" max="7" width="17.7109375" customWidth="1"/>
    <col min="8" max="8" width="17" customWidth="1"/>
    <col min="9" max="9" width="16.42578125" customWidth="1"/>
    <col min="10" max="10" width="15.7109375" customWidth="1"/>
    <col min="11" max="11" width="11.140625" style="3" customWidth="1"/>
    <col min="12" max="12" width="11" customWidth="1"/>
    <col min="13" max="13" width="11.5703125" customWidth="1"/>
    <col min="14" max="14" width="14.85546875" customWidth="1"/>
  </cols>
  <sheetData>
    <row r="1" spans="1:14" ht="15.75" thickBot="1" x14ac:dyDescent="0.3">
      <c r="A1" s="78" t="s">
        <v>28</v>
      </c>
      <c r="B1" s="78"/>
      <c r="C1" s="78"/>
      <c r="D1" s="78"/>
      <c r="E1" s="78"/>
      <c r="F1" s="78"/>
      <c r="G1" s="78"/>
      <c r="H1" s="78"/>
      <c r="I1" s="78"/>
    </row>
    <row r="2" spans="1:14" s="1" customFormat="1" ht="69.75" customHeight="1" thickBot="1" x14ac:dyDescent="0.3">
      <c r="A2" s="14"/>
      <c r="B2" s="15"/>
      <c r="C2" s="16" t="s">
        <v>6</v>
      </c>
      <c r="D2" s="16" t="s">
        <v>55</v>
      </c>
      <c r="E2" s="16" t="s">
        <v>56</v>
      </c>
      <c r="F2" s="16"/>
      <c r="G2" s="16" t="s">
        <v>52</v>
      </c>
      <c r="H2" s="16" t="s">
        <v>53</v>
      </c>
      <c r="I2" s="17" t="s">
        <v>54</v>
      </c>
      <c r="J2" s="26" t="s">
        <v>9</v>
      </c>
      <c r="K2" s="66">
        <f>2/12</f>
        <v>0.16666666666666666</v>
      </c>
      <c r="M2" s="4"/>
      <c r="N2" s="1" t="s">
        <v>10</v>
      </c>
    </row>
    <row r="3" spans="1:14" ht="16.5" customHeight="1" thickBot="1" x14ac:dyDescent="0.3">
      <c r="A3" s="8" t="s">
        <v>43</v>
      </c>
      <c r="B3" s="5" t="s">
        <v>11</v>
      </c>
      <c r="C3" s="11"/>
      <c r="D3" s="21"/>
      <c r="E3" s="74">
        <f>'Birim Ücretler'!C3</f>
        <v>1210.3800000000001</v>
      </c>
      <c r="F3" s="79"/>
      <c r="G3" s="19"/>
      <c r="H3" s="21">
        <f t="shared" ref="H3:H9" si="0">C3*E3</f>
        <v>0</v>
      </c>
      <c r="I3" s="24">
        <f>H3*K2</f>
        <v>0</v>
      </c>
    </row>
    <row r="4" spans="1:14" ht="15.75" thickBot="1" x14ac:dyDescent="0.3">
      <c r="A4" s="9"/>
      <c r="B4" s="6" t="s">
        <v>0</v>
      </c>
      <c r="C4" s="12"/>
      <c r="D4" s="22"/>
      <c r="E4" s="74">
        <f>'Birim Ücretler'!C4</f>
        <v>2421</v>
      </c>
      <c r="F4" s="80"/>
      <c r="G4" s="20"/>
      <c r="H4" s="22">
        <f t="shared" si="0"/>
        <v>0</v>
      </c>
      <c r="I4" s="25">
        <f>H4*K2</f>
        <v>0</v>
      </c>
    </row>
    <row r="5" spans="1:14" ht="15.75" thickBot="1" x14ac:dyDescent="0.3">
      <c r="A5" s="9"/>
      <c r="B5" s="7" t="s">
        <v>1</v>
      </c>
      <c r="C5" s="12"/>
      <c r="D5" s="22"/>
      <c r="E5" s="74">
        <f>'Birim Ücretler'!C5</f>
        <v>4841.28</v>
      </c>
      <c r="F5" s="80"/>
      <c r="G5" s="20"/>
      <c r="H5" s="22">
        <f t="shared" si="0"/>
        <v>0</v>
      </c>
      <c r="I5" s="25">
        <f>H5*K2</f>
        <v>0</v>
      </c>
    </row>
    <row r="6" spans="1:14" ht="15.75" thickBot="1" x14ac:dyDescent="0.3">
      <c r="A6" s="9"/>
      <c r="B6" s="6" t="s">
        <v>2</v>
      </c>
      <c r="C6" s="12"/>
      <c r="D6" s="22"/>
      <c r="E6" s="74">
        <f>'Birim Ücretler'!C6</f>
        <v>9683.0499999999993</v>
      </c>
      <c r="F6" s="80"/>
      <c r="G6" s="20"/>
      <c r="H6" s="22">
        <f t="shared" si="0"/>
        <v>0</v>
      </c>
      <c r="I6" s="25">
        <f>H6*K2</f>
        <v>0</v>
      </c>
    </row>
    <row r="7" spans="1:14" ht="15.75" thickBot="1" x14ac:dyDescent="0.3">
      <c r="A7" s="9"/>
      <c r="B7" s="6" t="s">
        <v>3</v>
      </c>
      <c r="C7" s="12"/>
      <c r="D7" s="22"/>
      <c r="E7" s="74">
        <f>'Birim Ücretler'!C7</f>
        <v>19366.45</v>
      </c>
      <c r="F7" s="80"/>
      <c r="G7" s="20"/>
      <c r="H7" s="22">
        <f t="shared" si="0"/>
        <v>0</v>
      </c>
      <c r="I7" s="25">
        <f>H7*K2</f>
        <v>0</v>
      </c>
    </row>
    <row r="8" spans="1:14" ht="14.25" customHeight="1" thickBot="1" x14ac:dyDescent="0.3">
      <c r="A8" s="9"/>
      <c r="B8" s="6" t="s">
        <v>12</v>
      </c>
      <c r="C8" s="12"/>
      <c r="D8" s="22"/>
      <c r="E8" s="74">
        <f>'Birim Ücretler'!C8</f>
        <v>38733.040000000001</v>
      </c>
      <c r="F8" s="80"/>
      <c r="G8" s="20"/>
      <c r="H8" s="22">
        <f t="shared" si="0"/>
        <v>0</v>
      </c>
      <c r="I8" s="25">
        <f>H8*K2</f>
        <v>0</v>
      </c>
    </row>
    <row r="9" spans="1:14" x14ac:dyDescent="0.25">
      <c r="A9" s="9"/>
      <c r="B9" s="6" t="s">
        <v>4</v>
      </c>
      <c r="C9" s="12"/>
      <c r="D9" s="22"/>
      <c r="E9" s="74">
        <f>'Birim Ücretler'!C9</f>
        <v>77465.77</v>
      </c>
      <c r="F9" s="80"/>
      <c r="G9" s="20"/>
      <c r="H9" s="22">
        <f t="shared" si="0"/>
        <v>0</v>
      </c>
      <c r="I9" s="25">
        <f>H9*K2</f>
        <v>0</v>
      </c>
    </row>
    <row r="10" spans="1:14" ht="15.75" thickBot="1" x14ac:dyDescent="0.3">
      <c r="A10" s="10"/>
      <c r="B10" s="60" t="s">
        <v>5</v>
      </c>
      <c r="C10" s="61">
        <f>SUM(C3:C9)</f>
        <v>0</v>
      </c>
      <c r="D10" s="75">
        <f>'Birim Ücretler'!B10</f>
        <v>3025.98</v>
      </c>
      <c r="E10" s="76"/>
      <c r="F10" s="80"/>
      <c r="G10" s="62">
        <f>C10*D10</f>
        <v>0</v>
      </c>
      <c r="H10" s="63"/>
      <c r="I10" s="64">
        <f>SUM(I3:I9)</f>
        <v>0</v>
      </c>
    </row>
    <row r="11" spans="1:14" ht="30.75" thickBot="1" x14ac:dyDescent="0.3">
      <c r="A11" s="50"/>
      <c r="B11" s="26" t="s">
        <v>47</v>
      </c>
      <c r="C11" s="56"/>
      <c r="D11" s="77">
        <f>'Birim Ücretler'!B11</f>
        <v>302.86</v>
      </c>
      <c r="E11" s="77">
        <f>'Birim Ücretler'!C11</f>
        <v>302.86</v>
      </c>
      <c r="F11" s="58"/>
      <c r="G11" s="62">
        <f>C11*D11</f>
        <v>0</v>
      </c>
      <c r="H11" s="22">
        <f>C11*E11</f>
        <v>0</v>
      </c>
      <c r="I11" s="25">
        <f>H11*K2</f>
        <v>0</v>
      </c>
    </row>
    <row r="12" spans="1:14" ht="16.5" thickBot="1" x14ac:dyDescent="0.3">
      <c r="A12" s="18" t="s">
        <v>7</v>
      </c>
      <c r="B12" s="81"/>
      <c r="C12" s="82"/>
      <c r="D12" s="82"/>
      <c r="E12" s="82"/>
      <c r="F12" s="83"/>
      <c r="G12" s="27">
        <f>SUM(G3:G11)</f>
        <v>0</v>
      </c>
      <c r="H12" s="23"/>
      <c r="I12" s="28">
        <f>SUM(I3:I11)-I10</f>
        <v>0</v>
      </c>
      <c r="M12" s="13"/>
    </row>
    <row r="13" spans="1:14" ht="16.5" thickBot="1" x14ac:dyDescent="0.3">
      <c r="H13" s="2" t="s">
        <v>8</v>
      </c>
      <c r="I13" s="29">
        <f>G12+I12</f>
        <v>0</v>
      </c>
      <c r="M13" s="13"/>
    </row>
    <row r="14" spans="1:14" x14ac:dyDescent="0.25">
      <c r="H14" s="2"/>
      <c r="M14" s="13"/>
    </row>
    <row r="15" spans="1:14" x14ac:dyDescent="0.25">
      <c r="C15" s="13"/>
    </row>
    <row r="16" spans="1:14" x14ac:dyDescent="0.25">
      <c r="B16" s="13"/>
      <c r="C16" s="13"/>
    </row>
  </sheetData>
  <mergeCells count="3">
    <mergeCell ref="A1:I1"/>
    <mergeCell ref="F3:F10"/>
    <mergeCell ref="B12:F12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597" r:id="rId1"/>
  <headerFooter>
    <oddHeader>&amp;R&amp;G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N16"/>
  <sheetViews>
    <sheetView zoomScale="85" zoomScaleNormal="85" workbookViewId="0">
      <selection activeCell="I13" sqref="I13"/>
    </sheetView>
  </sheetViews>
  <sheetFormatPr defaultRowHeight="15" x14ac:dyDescent="0.25"/>
  <cols>
    <col min="1" max="1" width="35.140625" style="2" customWidth="1"/>
    <col min="2" max="2" width="23.140625" customWidth="1"/>
    <col min="3" max="3" width="11.42578125" customWidth="1"/>
    <col min="4" max="4" width="13" customWidth="1"/>
    <col min="5" max="5" width="10.85546875" customWidth="1"/>
    <col min="7" max="7" width="17.7109375" customWidth="1"/>
    <col min="8" max="8" width="17" customWidth="1"/>
    <col min="9" max="9" width="16.42578125" customWidth="1"/>
    <col min="10" max="10" width="15.7109375" customWidth="1"/>
    <col min="11" max="11" width="11.140625" style="3" customWidth="1"/>
    <col min="12" max="12" width="11" customWidth="1"/>
    <col min="13" max="13" width="11.5703125" customWidth="1"/>
    <col min="14" max="14" width="14.85546875" customWidth="1"/>
  </cols>
  <sheetData>
    <row r="1" spans="1:14" ht="15.75" thickBot="1" x14ac:dyDescent="0.3">
      <c r="A1" s="78" t="s">
        <v>29</v>
      </c>
      <c r="B1" s="78"/>
      <c r="C1" s="78"/>
      <c r="D1" s="78"/>
      <c r="E1" s="78"/>
      <c r="F1" s="78"/>
      <c r="G1" s="78"/>
      <c r="H1" s="78"/>
      <c r="I1" s="78"/>
    </row>
    <row r="2" spans="1:14" s="1" customFormat="1" ht="69" customHeight="1" thickBot="1" x14ac:dyDescent="0.3">
      <c r="A2" s="14"/>
      <c r="B2" s="15"/>
      <c r="C2" s="16" t="s">
        <v>6</v>
      </c>
      <c r="D2" s="16" t="s">
        <v>55</v>
      </c>
      <c r="E2" s="16" t="s">
        <v>56</v>
      </c>
      <c r="F2" s="16"/>
      <c r="G2" s="16" t="s">
        <v>52</v>
      </c>
      <c r="H2" s="16" t="s">
        <v>53</v>
      </c>
      <c r="I2" s="17" t="s">
        <v>54</v>
      </c>
      <c r="J2" s="26" t="s">
        <v>9</v>
      </c>
      <c r="K2" s="66">
        <f>1/12</f>
        <v>8.3333333333333329E-2</v>
      </c>
      <c r="M2" s="4"/>
      <c r="N2" s="1" t="s">
        <v>10</v>
      </c>
    </row>
    <row r="3" spans="1:14" ht="16.5" customHeight="1" thickBot="1" x14ac:dyDescent="0.3">
      <c r="A3" s="8" t="s">
        <v>43</v>
      </c>
      <c r="B3" s="5" t="s">
        <v>11</v>
      </c>
      <c r="C3" s="11"/>
      <c r="D3" s="21"/>
      <c r="E3" s="74">
        <f>'Birim Ücretler'!C3</f>
        <v>1210.3800000000001</v>
      </c>
      <c r="F3" s="79"/>
      <c r="G3" s="19"/>
      <c r="H3" s="21">
        <f t="shared" ref="H3:H9" si="0">C3*E3</f>
        <v>0</v>
      </c>
      <c r="I3" s="24">
        <f>H3*K2</f>
        <v>0</v>
      </c>
    </row>
    <row r="4" spans="1:14" ht="15.75" thickBot="1" x14ac:dyDescent="0.3">
      <c r="A4" s="9"/>
      <c r="B4" s="6" t="s">
        <v>0</v>
      </c>
      <c r="C4" s="12"/>
      <c r="D4" s="22"/>
      <c r="E4" s="74">
        <f>'Birim Ücretler'!C4</f>
        <v>2421</v>
      </c>
      <c r="F4" s="80"/>
      <c r="G4" s="20"/>
      <c r="H4" s="22">
        <f t="shared" si="0"/>
        <v>0</v>
      </c>
      <c r="I4" s="25">
        <f>H4*K2</f>
        <v>0</v>
      </c>
    </row>
    <row r="5" spans="1:14" ht="15.75" thickBot="1" x14ac:dyDescent="0.3">
      <c r="A5" s="9"/>
      <c r="B5" s="7" t="s">
        <v>1</v>
      </c>
      <c r="C5" s="12"/>
      <c r="D5" s="22"/>
      <c r="E5" s="74">
        <f>'Birim Ücretler'!C5</f>
        <v>4841.28</v>
      </c>
      <c r="F5" s="80"/>
      <c r="G5" s="20"/>
      <c r="H5" s="22">
        <f t="shared" si="0"/>
        <v>0</v>
      </c>
      <c r="I5" s="25">
        <f>H5*K2</f>
        <v>0</v>
      </c>
    </row>
    <row r="6" spans="1:14" ht="15.75" thickBot="1" x14ac:dyDescent="0.3">
      <c r="A6" s="9"/>
      <c r="B6" s="6" t="s">
        <v>2</v>
      </c>
      <c r="C6" s="12"/>
      <c r="D6" s="22"/>
      <c r="E6" s="74">
        <f>'Birim Ücretler'!C6</f>
        <v>9683.0499999999993</v>
      </c>
      <c r="F6" s="80"/>
      <c r="G6" s="20"/>
      <c r="H6" s="22">
        <f t="shared" si="0"/>
        <v>0</v>
      </c>
      <c r="I6" s="25">
        <f>H6*K2</f>
        <v>0</v>
      </c>
    </row>
    <row r="7" spans="1:14" ht="15.75" thickBot="1" x14ac:dyDescent="0.3">
      <c r="A7" s="9"/>
      <c r="B7" s="6" t="s">
        <v>3</v>
      </c>
      <c r="C7" s="12"/>
      <c r="D7" s="22"/>
      <c r="E7" s="74">
        <f>'Birim Ücretler'!C7</f>
        <v>19366.45</v>
      </c>
      <c r="F7" s="80"/>
      <c r="G7" s="20"/>
      <c r="H7" s="22">
        <f t="shared" si="0"/>
        <v>0</v>
      </c>
      <c r="I7" s="25">
        <f>H7*K2</f>
        <v>0</v>
      </c>
    </row>
    <row r="8" spans="1:14" ht="14.25" customHeight="1" thickBot="1" x14ac:dyDescent="0.3">
      <c r="A8" s="9"/>
      <c r="B8" s="6" t="s">
        <v>12</v>
      </c>
      <c r="C8" s="12"/>
      <c r="D8" s="22"/>
      <c r="E8" s="74">
        <f>'Birim Ücretler'!C8</f>
        <v>38733.040000000001</v>
      </c>
      <c r="F8" s="80"/>
      <c r="G8" s="20"/>
      <c r="H8" s="22">
        <f t="shared" si="0"/>
        <v>0</v>
      </c>
      <c r="I8" s="25">
        <f>H8*K2</f>
        <v>0</v>
      </c>
    </row>
    <row r="9" spans="1:14" x14ac:dyDescent="0.25">
      <c r="A9" s="9"/>
      <c r="B9" s="6" t="s">
        <v>4</v>
      </c>
      <c r="C9" s="12"/>
      <c r="D9" s="22"/>
      <c r="E9" s="74">
        <f>'Birim Ücretler'!C9</f>
        <v>77465.77</v>
      </c>
      <c r="F9" s="80"/>
      <c r="G9" s="20"/>
      <c r="H9" s="22">
        <f t="shared" si="0"/>
        <v>0</v>
      </c>
      <c r="I9" s="25">
        <f>H9*K2</f>
        <v>0</v>
      </c>
    </row>
    <row r="10" spans="1:14" ht="15.75" thickBot="1" x14ac:dyDescent="0.3">
      <c r="A10" s="10"/>
      <c r="B10" s="60" t="s">
        <v>5</v>
      </c>
      <c r="C10" s="61">
        <f>SUM(C3:C9)</f>
        <v>0</v>
      </c>
      <c r="D10" s="75">
        <f>'Birim Ücretler'!B10</f>
        <v>3025.98</v>
      </c>
      <c r="E10" s="76"/>
      <c r="F10" s="80"/>
      <c r="G10" s="62">
        <f>C10*D10</f>
        <v>0</v>
      </c>
      <c r="H10" s="63"/>
      <c r="I10" s="64">
        <f>SUM(I3:I9)</f>
        <v>0</v>
      </c>
    </row>
    <row r="11" spans="1:14" ht="30.75" thickBot="1" x14ac:dyDescent="0.3">
      <c r="A11" s="50"/>
      <c r="B11" s="26" t="s">
        <v>47</v>
      </c>
      <c r="C11" s="56"/>
      <c r="D11" s="77">
        <f>'Birim Ücretler'!B11</f>
        <v>302.86</v>
      </c>
      <c r="E11" s="77">
        <f>'Birim Ücretler'!C11</f>
        <v>302.86</v>
      </c>
      <c r="F11" s="58"/>
      <c r="G11" s="62">
        <f>C11*D11</f>
        <v>0</v>
      </c>
      <c r="H11" s="22">
        <f>C11*E11</f>
        <v>0</v>
      </c>
      <c r="I11" s="25">
        <f>H11*K2</f>
        <v>0</v>
      </c>
    </row>
    <row r="12" spans="1:14" ht="16.5" thickBot="1" x14ac:dyDescent="0.3">
      <c r="A12" s="18" t="s">
        <v>7</v>
      </c>
      <c r="B12" s="81"/>
      <c r="C12" s="82"/>
      <c r="D12" s="82"/>
      <c r="E12" s="82"/>
      <c r="F12" s="83"/>
      <c r="G12" s="27">
        <f>SUM(G3:G11)</f>
        <v>0</v>
      </c>
      <c r="H12" s="23"/>
      <c r="I12" s="28">
        <f>SUM(I3:I11)-I10</f>
        <v>0</v>
      </c>
      <c r="M12" s="13"/>
    </row>
    <row r="13" spans="1:14" ht="16.5" thickBot="1" x14ac:dyDescent="0.3">
      <c r="H13" s="2" t="s">
        <v>8</v>
      </c>
      <c r="I13" s="29">
        <f>G12+I12</f>
        <v>0</v>
      </c>
      <c r="M13" s="13"/>
    </row>
    <row r="14" spans="1:14" x14ac:dyDescent="0.25">
      <c r="H14" s="2"/>
      <c r="M14" s="13"/>
    </row>
    <row r="15" spans="1:14" x14ac:dyDescent="0.25">
      <c r="C15" s="13"/>
    </row>
    <row r="16" spans="1:14" x14ac:dyDescent="0.25">
      <c r="B16" s="13"/>
      <c r="C16" s="13"/>
    </row>
  </sheetData>
  <mergeCells count="3">
    <mergeCell ref="A1:I1"/>
    <mergeCell ref="F3:F10"/>
    <mergeCell ref="B12:F12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597" r:id="rId1"/>
  <headerFooter>
    <oddHeader>&amp;R&amp;G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11"/>
  <sheetViews>
    <sheetView workbookViewId="0">
      <selection activeCell="E7" sqref="E7"/>
    </sheetView>
  </sheetViews>
  <sheetFormatPr defaultRowHeight="15" x14ac:dyDescent="0.25"/>
  <cols>
    <col min="1" max="1" width="25.140625" customWidth="1"/>
    <col min="2" max="2" width="13.5703125" customWidth="1"/>
    <col min="3" max="3" width="12.42578125" customWidth="1"/>
  </cols>
  <sheetData>
    <row r="1" spans="1:3" x14ac:dyDescent="0.25">
      <c r="B1" s="84" t="s">
        <v>13</v>
      </c>
      <c r="C1" s="84"/>
    </row>
    <row r="2" spans="1:3" x14ac:dyDescent="0.25">
      <c r="B2" t="s">
        <v>14</v>
      </c>
      <c r="C2" t="s">
        <v>15</v>
      </c>
    </row>
    <row r="3" spans="1:3" x14ac:dyDescent="0.25">
      <c r="A3" t="s">
        <v>11</v>
      </c>
      <c r="B3" s="67"/>
      <c r="C3" s="67">
        <v>1210.3800000000001</v>
      </c>
    </row>
    <row r="4" spans="1:3" x14ac:dyDescent="0.25">
      <c r="A4" t="s">
        <v>0</v>
      </c>
      <c r="B4" s="67"/>
      <c r="C4" s="67">
        <v>2421</v>
      </c>
    </row>
    <row r="5" spans="1:3" x14ac:dyDescent="0.25">
      <c r="A5" t="s">
        <v>1</v>
      </c>
      <c r="B5" s="67"/>
      <c r="C5" s="67">
        <v>4841.28</v>
      </c>
    </row>
    <row r="6" spans="1:3" x14ac:dyDescent="0.25">
      <c r="A6" t="s">
        <v>2</v>
      </c>
      <c r="B6" s="67"/>
      <c r="C6" s="67">
        <v>9683.0499999999993</v>
      </c>
    </row>
    <row r="7" spans="1:3" x14ac:dyDescent="0.25">
      <c r="A7" t="s">
        <v>3</v>
      </c>
      <c r="B7" s="67"/>
      <c r="C7" s="67">
        <v>19366.45</v>
      </c>
    </row>
    <row r="8" spans="1:3" x14ac:dyDescent="0.25">
      <c r="A8" t="s">
        <v>12</v>
      </c>
      <c r="B8" s="67"/>
      <c r="C8" s="67">
        <v>38733.040000000001</v>
      </c>
    </row>
    <row r="9" spans="1:3" x14ac:dyDescent="0.25">
      <c r="A9" t="s">
        <v>4</v>
      </c>
      <c r="B9" s="67"/>
      <c r="C9" s="67">
        <v>77465.77</v>
      </c>
    </row>
    <row r="10" spans="1:3" x14ac:dyDescent="0.25">
      <c r="A10" t="s">
        <v>5</v>
      </c>
      <c r="B10" s="67">
        <v>3025.98</v>
      </c>
      <c r="C10" s="67"/>
    </row>
    <row r="11" spans="1:3" x14ac:dyDescent="0.25">
      <c r="A11" t="s">
        <v>48</v>
      </c>
      <c r="B11" s="67">
        <v>302.86</v>
      </c>
      <c r="C11" s="67">
        <v>302.86</v>
      </c>
    </row>
  </sheetData>
  <mergeCells count="1">
    <mergeCell ref="B1:C1"/>
  </mergeCells>
  <pageMargins left="0.7" right="0.7" top="0.75" bottom="0.75" header="0.3" footer="0.3"/>
  <pageSetup paperSize="9" orientation="portrait" verticalDpi="597" r:id="rId1"/>
  <headerFooter>
    <oddHeader>&amp;R&amp;G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14"/>
  <sheetViews>
    <sheetView workbookViewId="0">
      <selection activeCell="D14" sqref="D14"/>
    </sheetView>
  </sheetViews>
  <sheetFormatPr defaultRowHeight="15" x14ac:dyDescent="0.25"/>
  <cols>
    <col min="1" max="3" width="20.5703125" customWidth="1"/>
    <col min="4" max="4" width="20.5703125" style="38" customWidth="1"/>
  </cols>
  <sheetData>
    <row r="1" spans="1:4" ht="30.75" thickBot="1" x14ac:dyDescent="0.3">
      <c r="B1" s="39" t="s">
        <v>44</v>
      </c>
      <c r="C1" s="40" t="s">
        <v>45</v>
      </c>
      <c r="D1" s="46" t="s">
        <v>46</v>
      </c>
    </row>
    <row r="2" spans="1:4" x14ac:dyDescent="0.25">
      <c r="A2" s="41" t="s">
        <v>42</v>
      </c>
      <c r="B2" s="42"/>
      <c r="C2" s="42">
        <f>'Yıllık Kullanma Ücreti'!G11</f>
        <v>0</v>
      </c>
      <c r="D2" s="47">
        <f>'Yıllık Kullanma Ücreti'!G11</f>
        <v>0</v>
      </c>
    </row>
    <row r="3" spans="1:4" x14ac:dyDescent="0.25">
      <c r="A3" s="7" t="s">
        <v>30</v>
      </c>
      <c r="B3" s="43">
        <f>Ocak!G12</f>
        <v>0</v>
      </c>
      <c r="C3" s="43">
        <f>Ocak!I12</f>
        <v>0</v>
      </c>
      <c r="D3" s="48">
        <f>Ocak!I13</f>
        <v>0</v>
      </c>
    </row>
    <row r="4" spans="1:4" x14ac:dyDescent="0.25">
      <c r="A4" s="7" t="s">
        <v>31</v>
      </c>
      <c r="B4" s="43">
        <f>Şubat!G12</f>
        <v>0</v>
      </c>
      <c r="C4" s="43">
        <f>Şubat!I12</f>
        <v>0</v>
      </c>
      <c r="D4" s="48">
        <f>Şubat!I13</f>
        <v>0</v>
      </c>
    </row>
    <row r="5" spans="1:4" x14ac:dyDescent="0.25">
      <c r="A5" s="7" t="s">
        <v>32</v>
      </c>
      <c r="B5" s="43">
        <f>Mart!G12</f>
        <v>0</v>
      </c>
      <c r="C5" s="43">
        <f>Mart!I12</f>
        <v>0</v>
      </c>
      <c r="D5" s="48">
        <f>Mart!I13</f>
        <v>0</v>
      </c>
    </row>
    <row r="6" spans="1:4" x14ac:dyDescent="0.25">
      <c r="A6" s="7" t="s">
        <v>33</v>
      </c>
      <c r="B6" s="43">
        <f>Nisan!G12</f>
        <v>0</v>
      </c>
      <c r="C6" s="43">
        <f>Nisan!I12</f>
        <v>0</v>
      </c>
      <c r="D6" s="48">
        <f>Nisan!I13</f>
        <v>0</v>
      </c>
    </row>
    <row r="7" spans="1:4" x14ac:dyDescent="0.25">
      <c r="A7" s="7" t="s">
        <v>34</v>
      </c>
      <c r="B7" s="43">
        <f>Mayıs!G12</f>
        <v>0</v>
      </c>
      <c r="C7" s="43">
        <f>Mayıs!I12</f>
        <v>0</v>
      </c>
      <c r="D7" s="48">
        <f>Mayıs!I13</f>
        <v>0</v>
      </c>
    </row>
    <row r="8" spans="1:4" x14ac:dyDescent="0.25">
      <c r="A8" s="7" t="s">
        <v>35</v>
      </c>
      <c r="B8" s="43">
        <f>Haziran!G12</f>
        <v>0</v>
      </c>
      <c r="C8" s="43">
        <f>Haziran!I12</f>
        <v>0</v>
      </c>
      <c r="D8" s="48">
        <f>Haziran!I13</f>
        <v>0</v>
      </c>
    </row>
    <row r="9" spans="1:4" x14ac:dyDescent="0.25">
      <c r="A9" s="7" t="s">
        <v>36</v>
      </c>
      <c r="B9" s="43">
        <f>Temmuz!G12</f>
        <v>0</v>
      </c>
      <c r="C9" s="43">
        <f>Temmuz!I12</f>
        <v>0</v>
      </c>
      <c r="D9" s="48">
        <f>Temmuz!I13</f>
        <v>0</v>
      </c>
    </row>
    <row r="10" spans="1:4" x14ac:dyDescent="0.25">
      <c r="A10" s="7" t="s">
        <v>37</v>
      </c>
      <c r="B10" s="43">
        <f>Ağustos!G12</f>
        <v>0</v>
      </c>
      <c r="C10" s="43">
        <f>Ağustos!I12</f>
        <v>0</v>
      </c>
      <c r="D10" s="48">
        <f>Ağustos!I13</f>
        <v>0</v>
      </c>
    </row>
    <row r="11" spans="1:4" x14ac:dyDescent="0.25">
      <c r="A11" s="7" t="s">
        <v>38</v>
      </c>
      <c r="B11" s="43">
        <f>Eylül!G12</f>
        <v>0</v>
      </c>
      <c r="C11" s="43">
        <f>Eylül!I12</f>
        <v>0</v>
      </c>
      <c r="D11" s="48">
        <f>Eylül!I13</f>
        <v>0</v>
      </c>
    </row>
    <row r="12" spans="1:4" x14ac:dyDescent="0.25">
      <c r="A12" s="7" t="s">
        <v>39</v>
      </c>
      <c r="B12" s="43">
        <f>Ekim!G12</f>
        <v>0</v>
      </c>
      <c r="C12" s="43">
        <f>Ekim!I12</f>
        <v>0</v>
      </c>
      <c r="D12" s="48">
        <f>Ekim!I13</f>
        <v>0</v>
      </c>
    </row>
    <row r="13" spans="1:4" x14ac:dyDescent="0.25">
      <c r="A13" s="7" t="s">
        <v>40</v>
      </c>
      <c r="B13" s="43">
        <f>Kasım!G12</f>
        <v>0</v>
      </c>
      <c r="C13" s="43">
        <f>Kasım!I12</f>
        <v>0</v>
      </c>
      <c r="D13" s="48">
        <f>Kasım!I13</f>
        <v>0</v>
      </c>
    </row>
    <row r="14" spans="1:4" ht="15.75" thickBot="1" x14ac:dyDescent="0.3">
      <c r="A14" s="44" t="s">
        <v>41</v>
      </c>
      <c r="B14" s="45">
        <f>Aralık!G12</f>
        <v>0</v>
      </c>
      <c r="C14" s="45">
        <f>Aralık!I12</f>
        <v>0</v>
      </c>
      <c r="D14" s="49">
        <f>Aralık!I13</f>
        <v>0</v>
      </c>
    </row>
  </sheetData>
  <pageMargins left="0.7" right="0.7" top="0.75" bottom="0.75" header="0.3" footer="0.3"/>
  <pageSetup paperSize="9" orientation="portrait" r:id="rId1"/>
  <headerFooter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6"/>
  <sheetViews>
    <sheetView zoomScale="85" zoomScaleNormal="85" workbookViewId="0">
      <selection activeCell="I7" sqref="I7"/>
    </sheetView>
  </sheetViews>
  <sheetFormatPr defaultRowHeight="15" x14ac:dyDescent="0.25"/>
  <cols>
    <col min="1" max="1" width="35.140625" style="2" customWidth="1"/>
    <col min="2" max="2" width="23.140625" customWidth="1"/>
    <col min="3" max="3" width="11.42578125" customWidth="1"/>
    <col min="4" max="4" width="12.85546875" customWidth="1"/>
    <col min="5" max="5" width="11.7109375" customWidth="1"/>
    <col min="7" max="7" width="17.7109375" customWidth="1"/>
    <col min="8" max="8" width="17" customWidth="1"/>
    <col min="9" max="9" width="16.42578125" customWidth="1"/>
    <col min="10" max="10" width="15.7109375" customWidth="1"/>
    <col min="11" max="11" width="11.140625" style="3" customWidth="1"/>
    <col min="12" max="12" width="11" customWidth="1"/>
    <col min="13" max="13" width="11.5703125" customWidth="1"/>
    <col min="14" max="14" width="14.85546875" customWidth="1"/>
  </cols>
  <sheetData>
    <row r="1" spans="1:14" ht="15.75" thickBot="1" x14ac:dyDescent="0.3">
      <c r="A1" s="78" t="s">
        <v>18</v>
      </c>
      <c r="B1" s="78"/>
      <c r="C1" s="78"/>
      <c r="D1" s="78"/>
      <c r="E1" s="78"/>
      <c r="F1" s="78"/>
      <c r="G1" s="78"/>
      <c r="H1" s="78"/>
      <c r="I1" s="78"/>
    </row>
    <row r="2" spans="1:14" s="1" customFormat="1" ht="60.75" thickBot="1" x14ac:dyDescent="0.3">
      <c r="A2" s="14"/>
      <c r="B2" s="15"/>
      <c r="C2" s="16" t="s">
        <v>6</v>
      </c>
      <c r="D2" s="16" t="s">
        <v>55</v>
      </c>
      <c r="E2" s="16" t="s">
        <v>56</v>
      </c>
      <c r="F2" s="16"/>
      <c r="G2" s="16" t="s">
        <v>52</v>
      </c>
      <c r="H2" s="16" t="s">
        <v>53</v>
      </c>
      <c r="I2" s="17" t="s">
        <v>54</v>
      </c>
      <c r="J2" s="26" t="s">
        <v>9</v>
      </c>
      <c r="K2" s="37">
        <f>12/12</f>
        <v>1</v>
      </c>
      <c r="M2" s="4"/>
      <c r="N2" s="1" t="s">
        <v>10</v>
      </c>
    </row>
    <row r="3" spans="1:14" ht="16.5" customHeight="1" thickBot="1" x14ac:dyDescent="0.3">
      <c r="A3" s="8" t="s">
        <v>43</v>
      </c>
      <c r="B3" s="5" t="s">
        <v>11</v>
      </c>
      <c r="C3" s="11"/>
      <c r="D3" s="21"/>
      <c r="E3" s="74">
        <f>'Birim Ücretler'!C3</f>
        <v>1210.3800000000001</v>
      </c>
      <c r="F3" s="79"/>
      <c r="G3" s="19"/>
      <c r="H3" s="21">
        <f t="shared" ref="H3:H9" si="0">C3*E3</f>
        <v>0</v>
      </c>
      <c r="I3" s="24">
        <f>H3*K2</f>
        <v>0</v>
      </c>
    </row>
    <row r="4" spans="1:14" ht="15.75" thickBot="1" x14ac:dyDescent="0.3">
      <c r="A4" s="9"/>
      <c r="B4" s="6" t="s">
        <v>0</v>
      </c>
      <c r="C4" s="12"/>
      <c r="D4" s="22"/>
      <c r="E4" s="74">
        <f>'Birim Ücretler'!C4</f>
        <v>2421</v>
      </c>
      <c r="F4" s="80"/>
      <c r="G4" s="20"/>
      <c r="H4" s="22">
        <f t="shared" si="0"/>
        <v>0</v>
      </c>
      <c r="I4" s="25">
        <f>H4*K2</f>
        <v>0</v>
      </c>
    </row>
    <row r="5" spans="1:14" ht="15.75" thickBot="1" x14ac:dyDescent="0.3">
      <c r="A5" s="9"/>
      <c r="B5" s="7" t="s">
        <v>1</v>
      </c>
      <c r="C5" s="12"/>
      <c r="D5" s="22"/>
      <c r="E5" s="74">
        <f>'Birim Ücretler'!C5</f>
        <v>4841.28</v>
      </c>
      <c r="F5" s="80"/>
      <c r="G5" s="20"/>
      <c r="H5" s="22">
        <f t="shared" si="0"/>
        <v>0</v>
      </c>
      <c r="I5" s="25">
        <f>H5*K2</f>
        <v>0</v>
      </c>
    </row>
    <row r="6" spans="1:14" ht="15.75" thickBot="1" x14ac:dyDescent="0.3">
      <c r="A6" s="9"/>
      <c r="B6" s="6" t="s">
        <v>2</v>
      </c>
      <c r="C6" s="12"/>
      <c r="D6" s="22"/>
      <c r="E6" s="74">
        <f>'Birim Ücretler'!C6</f>
        <v>9683.0499999999993</v>
      </c>
      <c r="F6" s="80"/>
      <c r="G6" s="20"/>
      <c r="H6" s="22">
        <f t="shared" si="0"/>
        <v>0</v>
      </c>
      <c r="I6" s="25">
        <f>H6*K2</f>
        <v>0</v>
      </c>
    </row>
    <row r="7" spans="1:14" ht="15.75" thickBot="1" x14ac:dyDescent="0.3">
      <c r="A7" s="9"/>
      <c r="B7" s="6" t="s">
        <v>3</v>
      </c>
      <c r="C7" s="12"/>
      <c r="D7" s="22"/>
      <c r="E7" s="74">
        <f>'Birim Ücretler'!C7</f>
        <v>19366.45</v>
      </c>
      <c r="F7" s="80"/>
      <c r="G7" s="20"/>
      <c r="H7" s="22">
        <f t="shared" si="0"/>
        <v>0</v>
      </c>
      <c r="I7" s="25">
        <f>H7*K2</f>
        <v>0</v>
      </c>
    </row>
    <row r="8" spans="1:14" ht="14.25" customHeight="1" thickBot="1" x14ac:dyDescent="0.3">
      <c r="A8" s="9"/>
      <c r="B8" s="6" t="s">
        <v>12</v>
      </c>
      <c r="C8" s="12"/>
      <c r="D8" s="22"/>
      <c r="E8" s="74">
        <f>'Birim Ücretler'!C8</f>
        <v>38733.040000000001</v>
      </c>
      <c r="F8" s="80"/>
      <c r="G8" s="20"/>
      <c r="H8" s="22">
        <f t="shared" si="0"/>
        <v>0</v>
      </c>
      <c r="I8" s="25">
        <f>H8*K2</f>
        <v>0</v>
      </c>
    </row>
    <row r="9" spans="1:14" x14ac:dyDescent="0.25">
      <c r="A9" s="9"/>
      <c r="B9" s="6" t="s">
        <v>4</v>
      </c>
      <c r="C9" s="12"/>
      <c r="D9" s="22"/>
      <c r="E9" s="74">
        <f>'Birim Ücretler'!C9</f>
        <v>77465.77</v>
      </c>
      <c r="F9" s="80"/>
      <c r="G9" s="20"/>
      <c r="H9" s="22">
        <f t="shared" si="0"/>
        <v>0</v>
      </c>
      <c r="I9" s="25">
        <f>H9*K2</f>
        <v>0</v>
      </c>
    </row>
    <row r="10" spans="1:14" ht="15.75" thickBot="1" x14ac:dyDescent="0.3">
      <c r="A10" s="10"/>
      <c r="B10" s="60" t="s">
        <v>5</v>
      </c>
      <c r="C10" s="61">
        <f>SUM(C3:C9)</f>
        <v>0</v>
      </c>
      <c r="D10" s="75">
        <f>'Birim Ücretler'!B10</f>
        <v>3025.98</v>
      </c>
      <c r="E10" s="76"/>
      <c r="F10" s="80"/>
      <c r="G10" s="62">
        <f>C10*D10</f>
        <v>0</v>
      </c>
      <c r="H10" s="63"/>
      <c r="I10" s="64">
        <f>SUM(I3:I9)</f>
        <v>0</v>
      </c>
    </row>
    <row r="11" spans="1:14" ht="30.75" thickBot="1" x14ac:dyDescent="0.3">
      <c r="A11" s="50"/>
      <c r="B11" s="26" t="s">
        <v>47</v>
      </c>
      <c r="C11" s="56"/>
      <c r="D11" s="77">
        <f>'Birim Ücretler'!B11</f>
        <v>302.86</v>
      </c>
      <c r="E11" s="77">
        <f>'Birim Ücretler'!C11</f>
        <v>302.86</v>
      </c>
      <c r="F11" s="58"/>
      <c r="G11" s="62">
        <f>C11*D11</f>
        <v>0</v>
      </c>
      <c r="H11" s="22">
        <f>C11*E11</f>
        <v>0</v>
      </c>
      <c r="I11" s="25">
        <f>H11*K2</f>
        <v>0</v>
      </c>
    </row>
    <row r="12" spans="1:14" ht="16.5" thickBot="1" x14ac:dyDescent="0.3">
      <c r="A12" s="18" t="s">
        <v>7</v>
      </c>
      <c r="B12" s="81"/>
      <c r="C12" s="82"/>
      <c r="D12" s="82"/>
      <c r="E12" s="82"/>
      <c r="F12" s="83"/>
      <c r="G12" s="27">
        <f>SUM(G3:G11)</f>
        <v>0</v>
      </c>
      <c r="H12" s="23"/>
      <c r="I12" s="28">
        <f>SUM(I3:I11)-I10</f>
        <v>0</v>
      </c>
      <c r="M12" s="13"/>
    </row>
    <row r="13" spans="1:14" ht="16.5" thickBot="1" x14ac:dyDescent="0.3">
      <c r="H13" s="2" t="s">
        <v>8</v>
      </c>
      <c r="I13" s="29">
        <f>G12+I12</f>
        <v>0</v>
      </c>
      <c r="M13" s="13"/>
    </row>
    <row r="14" spans="1:14" x14ac:dyDescent="0.25">
      <c r="H14" s="2"/>
      <c r="M14" s="13"/>
    </row>
    <row r="15" spans="1:14" x14ac:dyDescent="0.25">
      <c r="C15" s="13"/>
    </row>
    <row r="16" spans="1:14" x14ac:dyDescent="0.25">
      <c r="B16" s="13"/>
      <c r="C16" s="13"/>
    </row>
  </sheetData>
  <mergeCells count="3">
    <mergeCell ref="A1:I1"/>
    <mergeCell ref="F3:F10"/>
    <mergeCell ref="B12:F12"/>
  </mergeCells>
  <pageMargins left="0.70866141732283472" right="0.70866141732283472" top="0.74803149606299213" bottom="0.74803149606299213" header="0.31496062992125984" footer="0.31496062992125984"/>
  <pageSetup paperSize="9" scale="59" orientation="landscape" verticalDpi="597" r:id="rId1"/>
  <headerFooter>
    <oddHeader>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zoomScale="85" zoomScaleNormal="85" workbookViewId="0">
      <selection activeCell="J17" sqref="J17"/>
    </sheetView>
  </sheetViews>
  <sheetFormatPr defaultRowHeight="15" x14ac:dyDescent="0.25"/>
  <cols>
    <col min="1" max="1" width="35.140625" style="2" customWidth="1"/>
    <col min="2" max="2" width="23.140625" customWidth="1"/>
    <col min="3" max="3" width="11.42578125" customWidth="1"/>
    <col min="4" max="4" width="13" customWidth="1"/>
    <col min="5" max="5" width="12.140625" customWidth="1"/>
    <col min="7" max="7" width="17.7109375" customWidth="1"/>
    <col min="8" max="8" width="17" customWidth="1"/>
    <col min="9" max="9" width="16.42578125" customWidth="1"/>
    <col min="10" max="10" width="15.7109375" customWidth="1"/>
    <col min="11" max="11" width="11.140625" style="3" customWidth="1"/>
    <col min="12" max="12" width="11" customWidth="1"/>
    <col min="13" max="13" width="11.5703125" customWidth="1"/>
    <col min="14" max="14" width="14.85546875" customWidth="1"/>
  </cols>
  <sheetData>
    <row r="1" spans="1:14" ht="15.75" thickBot="1" x14ac:dyDescent="0.3">
      <c r="A1" s="78" t="s">
        <v>19</v>
      </c>
      <c r="B1" s="78"/>
      <c r="C1" s="78"/>
      <c r="D1" s="78"/>
      <c r="E1" s="78"/>
      <c r="F1" s="78"/>
      <c r="G1" s="78"/>
      <c r="H1" s="78"/>
      <c r="I1" s="78"/>
    </row>
    <row r="2" spans="1:14" s="1" customFormat="1" ht="60.75" thickBot="1" x14ac:dyDescent="0.3">
      <c r="A2" s="14"/>
      <c r="B2" s="15"/>
      <c r="C2" s="16" t="s">
        <v>6</v>
      </c>
      <c r="D2" s="16" t="s">
        <v>55</v>
      </c>
      <c r="E2" s="16" t="s">
        <v>56</v>
      </c>
      <c r="F2" s="16"/>
      <c r="G2" s="16" t="s">
        <v>52</v>
      </c>
      <c r="H2" s="16" t="s">
        <v>53</v>
      </c>
      <c r="I2" s="17" t="s">
        <v>54</v>
      </c>
      <c r="J2" s="26" t="s">
        <v>9</v>
      </c>
      <c r="K2" s="65">
        <f>11/12</f>
        <v>0.91666666666666663</v>
      </c>
      <c r="M2" s="4"/>
      <c r="N2" s="1" t="s">
        <v>10</v>
      </c>
    </row>
    <row r="3" spans="1:14" ht="16.5" customHeight="1" thickBot="1" x14ac:dyDescent="0.3">
      <c r="A3" s="8" t="s">
        <v>43</v>
      </c>
      <c r="B3" s="5" t="s">
        <v>11</v>
      </c>
      <c r="C3" s="11"/>
      <c r="D3" s="21"/>
      <c r="E3" s="74">
        <f>'Birim Ücretler'!C3</f>
        <v>1210.3800000000001</v>
      </c>
      <c r="F3" s="79"/>
      <c r="G3" s="19"/>
      <c r="H3" s="21">
        <f t="shared" ref="H3:H9" si="0">C3*E3</f>
        <v>0</v>
      </c>
      <c r="I3" s="24">
        <f>H3*K2</f>
        <v>0</v>
      </c>
    </row>
    <row r="4" spans="1:14" ht="15.75" thickBot="1" x14ac:dyDescent="0.3">
      <c r="A4" s="9"/>
      <c r="B4" s="6" t="s">
        <v>0</v>
      </c>
      <c r="C4" s="12"/>
      <c r="D4" s="22"/>
      <c r="E4" s="74">
        <f>'Birim Ücretler'!C4</f>
        <v>2421</v>
      </c>
      <c r="F4" s="80"/>
      <c r="G4" s="20"/>
      <c r="H4" s="22">
        <f t="shared" si="0"/>
        <v>0</v>
      </c>
      <c r="I4" s="25">
        <f>H4*K2</f>
        <v>0</v>
      </c>
    </row>
    <row r="5" spans="1:14" ht="15.75" thickBot="1" x14ac:dyDescent="0.3">
      <c r="A5" s="9"/>
      <c r="B5" s="7" t="s">
        <v>1</v>
      </c>
      <c r="C5" s="12"/>
      <c r="D5" s="22"/>
      <c r="E5" s="74">
        <f>'Birim Ücretler'!C5</f>
        <v>4841.28</v>
      </c>
      <c r="F5" s="80"/>
      <c r="G5" s="20"/>
      <c r="H5" s="22">
        <f t="shared" si="0"/>
        <v>0</v>
      </c>
      <c r="I5" s="25">
        <f>H5*K2</f>
        <v>0</v>
      </c>
    </row>
    <row r="6" spans="1:14" ht="15.75" thickBot="1" x14ac:dyDescent="0.3">
      <c r="A6" s="9"/>
      <c r="B6" s="6" t="s">
        <v>2</v>
      </c>
      <c r="C6" s="12"/>
      <c r="D6" s="22"/>
      <c r="E6" s="74">
        <f>'Birim Ücretler'!C6</f>
        <v>9683.0499999999993</v>
      </c>
      <c r="F6" s="80"/>
      <c r="G6" s="20"/>
      <c r="H6" s="22">
        <f t="shared" si="0"/>
        <v>0</v>
      </c>
      <c r="I6" s="25">
        <f>H6*K2</f>
        <v>0</v>
      </c>
    </row>
    <row r="7" spans="1:14" ht="15.75" thickBot="1" x14ac:dyDescent="0.3">
      <c r="A7" s="9"/>
      <c r="B7" s="6" t="s">
        <v>3</v>
      </c>
      <c r="C7" s="12"/>
      <c r="D7" s="22"/>
      <c r="E7" s="74">
        <f>'Birim Ücretler'!C7</f>
        <v>19366.45</v>
      </c>
      <c r="F7" s="80"/>
      <c r="G7" s="20"/>
      <c r="H7" s="22">
        <f t="shared" si="0"/>
        <v>0</v>
      </c>
      <c r="I7" s="25">
        <f>H7*K2</f>
        <v>0</v>
      </c>
    </row>
    <row r="8" spans="1:14" ht="14.25" customHeight="1" thickBot="1" x14ac:dyDescent="0.3">
      <c r="A8" s="9"/>
      <c r="B8" s="6" t="s">
        <v>12</v>
      </c>
      <c r="C8" s="12"/>
      <c r="D8" s="22"/>
      <c r="E8" s="74">
        <f>'Birim Ücretler'!C8</f>
        <v>38733.040000000001</v>
      </c>
      <c r="F8" s="80"/>
      <c r="G8" s="20"/>
      <c r="H8" s="22">
        <f t="shared" si="0"/>
        <v>0</v>
      </c>
      <c r="I8" s="25">
        <f>H8*K2</f>
        <v>0</v>
      </c>
    </row>
    <row r="9" spans="1:14" x14ac:dyDescent="0.25">
      <c r="A9" s="9"/>
      <c r="B9" s="6" t="s">
        <v>4</v>
      </c>
      <c r="C9" s="12"/>
      <c r="D9" s="22"/>
      <c r="E9" s="74">
        <f>'Birim Ücretler'!C9</f>
        <v>77465.77</v>
      </c>
      <c r="F9" s="80"/>
      <c r="G9" s="20"/>
      <c r="H9" s="22">
        <f t="shared" si="0"/>
        <v>0</v>
      </c>
      <c r="I9" s="25">
        <f>H9*K2</f>
        <v>0</v>
      </c>
    </row>
    <row r="10" spans="1:14" ht="15.75" thickBot="1" x14ac:dyDescent="0.3">
      <c r="A10" s="10"/>
      <c r="B10" s="60" t="s">
        <v>5</v>
      </c>
      <c r="C10" s="61">
        <f>SUM(C3:C9)</f>
        <v>0</v>
      </c>
      <c r="D10" s="75">
        <f>'Birim Ücretler'!B10</f>
        <v>3025.98</v>
      </c>
      <c r="E10" s="76"/>
      <c r="F10" s="80"/>
      <c r="G10" s="62">
        <f>C10*D10</f>
        <v>0</v>
      </c>
      <c r="H10" s="63"/>
      <c r="I10" s="64">
        <f>SUM(I3:I9)</f>
        <v>0</v>
      </c>
    </row>
    <row r="11" spans="1:14" ht="30.75" thickBot="1" x14ac:dyDescent="0.3">
      <c r="A11" s="50"/>
      <c r="B11" s="26" t="s">
        <v>47</v>
      </c>
      <c r="C11" s="56"/>
      <c r="D11" s="77">
        <f>'Birim Ücretler'!B11</f>
        <v>302.86</v>
      </c>
      <c r="E11" s="77">
        <f>'Birim Ücretler'!C11</f>
        <v>302.86</v>
      </c>
      <c r="F11" s="58"/>
      <c r="G11" s="62">
        <f>C11*D11</f>
        <v>0</v>
      </c>
      <c r="H11" s="22">
        <f>C11*E11</f>
        <v>0</v>
      </c>
      <c r="I11" s="25">
        <f>H11*K2</f>
        <v>0</v>
      </c>
    </row>
    <row r="12" spans="1:14" ht="16.5" thickBot="1" x14ac:dyDescent="0.3">
      <c r="A12" s="18" t="s">
        <v>7</v>
      </c>
      <c r="B12" s="81"/>
      <c r="C12" s="82"/>
      <c r="D12" s="82"/>
      <c r="E12" s="82"/>
      <c r="F12" s="83"/>
      <c r="G12" s="27">
        <f>SUM(G3:G11)</f>
        <v>0</v>
      </c>
      <c r="H12" s="23"/>
      <c r="I12" s="28">
        <f>SUM(I3:I11)-I10</f>
        <v>0</v>
      </c>
      <c r="M12" s="13"/>
    </row>
    <row r="13" spans="1:14" ht="16.5" thickBot="1" x14ac:dyDescent="0.3">
      <c r="H13" s="2" t="s">
        <v>8</v>
      </c>
      <c r="I13" s="29">
        <f>G12+I12</f>
        <v>0</v>
      </c>
      <c r="M13" s="13"/>
    </row>
    <row r="14" spans="1:14" x14ac:dyDescent="0.25">
      <c r="H14" s="2"/>
      <c r="M14" s="13"/>
    </row>
    <row r="15" spans="1:14" x14ac:dyDescent="0.25">
      <c r="C15" s="13"/>
    </row>
    <row r="16" spans="1:14" x14ac:dyDescent="0.25">
      <c r="B16" s="13"/>
      <c r="C16" s="13"/>
    </row>
  </sheetData>
  <mergeCells count="3">
    <mergeCell ref="A1:I1"/>
    <mergeCell ref="F3:F10"/>
    <mergeCell ref="B12:F12"/>
  </mergeCells>
  <pageMargins left="0.70866141732283472" right="0.70866141732283472" top="0.74803149606299213" bottom="0.74803149606299213" header="0.31496062992125984" footer="0.31496062992125984"/>
  <pageSetup paperSize="9" scale="59" orientation="landscape" verticalDpi="597" r:id="rId1"/>
  <headerFooter>
    <oddHeader>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6"/>
  <sheetViews>
    <sheetView zoomScale="85" zoomScaleNormal="85" workbookViewId="0">
      <selection activeCell="I12" sqref="I12"/>
    </sheetView>
  </sheetViews>
  <sheetFormatPr defaultRowHeight="15" x14ac:dyDescent="0.25"/>
  <cols>
    <col min="1" max="1" width="35" style="2" customWidth="1"/>
    <col min="2" max="2" width="23.140625" customWidth="1"/>
    <col min="3" max="3" width="11.42578125" customWidth="1"/>
    <col min="4" max="4" width="13" customWidth="1"/>
    <col min="5" max="5" width="12" customWidth="1"/>
    <col min="7" max="7" width="17.7109375" customWidth="1"/>
    <col min="8" max="8" width="17" customWidth="1"/>
    <col min="9" max="9" width="16.42578125" customWidth="1"/>
    <col min="10" max="10" width="15.7109375" customWidth="1"/>
    <col min="11" max="11" width="11.140625" style="3" customWidth="1"/>
    <col min="12" max="12" width="11" customWidth="1"/>
    <col min="13" max="13" width="11.5703125" customWidth="1"/>
    <col min="14" max="14" width="14.85546875" customWidth="1"/>
  </cols>
  <sheetData>
    <row r="1" spans="1:14" ht="15.75" thickBot="1" x14ac:dyDescent="0.3">
      <c r="A1" s="78" t="s">
        <v>20</v>
      </c>
      <c r="B1" s="78"/>
      <c r="C1" s="78"/>
      <c r="D1" s="78"/>
      <c r="E1" s="78"/>
      <c r="F1" s="78"/>
      <c r="G1" s="78"/>
      <c r="H1" s="78"/>
      <c r="I1" s="78"/>
    </row>
    <row r="2" spans="1:14" s="1" customFormat="1" ht="60.75" thickBot="1" x14ac:dyDescent="0.3">
      <c r="A2" s="14"/>
      <c r="B2" s="15"/>
      <c r="C2" s="16" t="s">
        <v>6</v>
      </c>
      <c r="D2" s="16" t="s">
        <v>55</v>
      </c>
      <c r="E2" s="16" t="s">
        <v>56</v>
      </c>
      <c r="F2" s="16"/>
      <c r="G2" s="16" t="s">
        <v>52</v>
      </c>
      <c r="H2" s="16" t="s">
        <v>53</v>
      </c>
      <c r="I2" s="17" t="s">
        <v>54</v>
      </c>
      <c r="J2" s="26" t="s">
        <v>9</v>
      </c>
      <c r="K2" s="66">
        <f>10/12</f>
        <v>0.83333333333333337</v>
      </c>
      <c r="M2" s="4"/>
      <c r="N2" s="1" t="s">
        <v>10</v>
      </c>
    </row>
    <row r="3" spans="1:14" ht="16.5" customHeight="1" thickBot="1" x14ac:dyDescent="0.3">
      <c r="A3" s="8" t="s">
        <v>43</v>
      </c>
      <c r="B3" s="5" t="s">
        <v>11</v>
      </c>
      <c r="C3" s="11"/>
      <c r="D3" s="21"/>
      <c r="E3" s="74">
        <f>'Birim Ücretler'!C3</f>
        <v>1210.3800000000001</v>
      </c>
      <c r="F3" s="79"/>
      <c r="G3" s="19"/>
      <c r="H3" s="21">
        <f t="shared" ref="H3:H9" si="0">C3*E3</f>
        <v>0</v>
      </c>
      <c r="I3" s="24">
        <f>H3*K2</f>
        <v>0</v>
      </c>
    </row>
    <row r="4" spans="1:14" ht="15.75" thickBot="1" x14ac:dyDescent="0.3">
      <c r="A4" s="9"/>
      <c r="B4" s="6" t="s">
        <v>0</v>
      </c>
      <c r="C4" s="12"/>
      <c r="D4" s="22"/>
      <c r="E4" s="74">
        <f>'Birim Ücretler'!C4</f>
        <v>2421</v>
      </c>
      <c r="F4" s="80"/>
      <c r="G4" s="20"/>
      <c r="H4" s="22">
        <f t="shared" si="0"/>
        <v>0</v>
      </c>
      <c r="I4" s="25">
        <f>H4*K2</f>
        <v>0</v>
      </c>
    </row>
    <row r="5" spans="1:14" ht="15.75" thickBot="1" x14ac:dyDescent="0.3">
      <c r="A5" s="9"/>
      <c r="B5" s="7" t="s">
        <v>1</v>
      </c>
      <c r="C5" s="12"/>
      <c r="D5" s="22"/>
      <c r="E5" s="74">
        <f>'Birim Ücretler'!C5</f>
        <v>4841.28</v>
      </c>
      <c r="F5" s="80"/>
      <c r="G5" s="20"/>
      <c r="H5" s="22">
        <f t="shared" si="0"/>
        <v>0</v>
      </c>
      <c r="I5" s="25">
        <f>H5*K2</f>
        <v>0</v>
      </c>
    </row>
    <row r="6" spans="1:14" ht="15.75" thickBot="1" x14ac:dyDescent="0.3">
      <c r="A6" s="9"/>
      <c r="B6" s="6" t="s">
        <v>2</v>
      </c>
      <c r="C6" s="12"/>
      <c r="D6" s="22"/>
      <c r="E6" s="74">
        <f>'Birim Ücretler'!C6</f>
        <v>9683.0499999999993</v>
      </c>
      <c r="F6" s="80"/>
      <c r="G6" s="20"/>
      <c r="H6" s="22">
        <f t="shared" si="0"/>
        <v>0</v>
      </c>
      <c r="I6" s="25">
        <f>H6*K2</f>
        <v>0</v>
      </c>
    </row>
    <row r="7" spans="1:14" ht="15.75" thickBot="1" x14ac:dyDescent="0.3">
      <c r="A7" s="9"/>
      <c r="B7" s="6" t="s">
        <v>3</v>
      </c>
      <c r="C7" s="12"/>
      <c r="D7" s="22"/>
      <c r="E7" s="74">
        <f>'Birim Ücretler'!C7</f>
        <v>19366.45</v>
      </c>
      <c r="F7" s="80"/>
      <c r="G7" s="20"/>
      <c r="H7" s="22">
        <f t="shared" si="0"/>
        <v>0</v>
      </c>
      <c r="I7" s="25">
        <f>H7*K2</f>
        <v>0</v>
      </c>
    </row>
    <row r="8" spans="1:14" ht="14.25" customHeight="1" thickBot="1" x14ac:dyDescent="0.3">
      <c r="A8" s="9"/>
      <c r="B8" s="6" t="s">
        <v>12</v>
      </c>
      <c r="C8" s="12"/>
      <c r="D8" s="22"/>
      <c r="E8" s="74">
        <f>'Birim Ücretler'!C8</f>
        <v>38733.040000000001</v>
      </c>
      <c r="F8" s="80"/>
      <c r="G8" s="20"/>
      <c r="H8" s="22">
        <f t="shared" si="0"/>
        <v>0</v>
      </c>
      <c r="I8" s="25">
        <f>H8*K2</f>
        <v>0</v>
      </c>
    </row>
    <row r="9" spans="1:14" x14ac:dyDescent="0.25">
      <c r="A9" s="9"/>
      <c r="B9" s="6" t="s">
        <v>4</v>
      </c>
      <c r="C9" s="12"/>
      <c r="D9" s="22"/>
      <c r="E9" s="74">
        <f>'Birim Ücretler'!C9</f>
        <v>77465.77</v>
      </c>
      <c r="F9" s="80"/>
      <c r="G9" s="20"/>
      <c r="H9" s="22">
        <f t="shared" si="0"/>
        <v>0</v>
      </c>
      <c r="I9" s="25">
        <f>H9*K2</f>
        <v>0</v>
      </c>
    </row>
    <row r="10" spans="1:14" ht="15.75" thickBot="1" x14ac:dyDescent="0.3">
      <c r="A10" s="10"/>
      <c r="B10" s="60" t="s">
        <v>5</v>
      </c>
      <c r="C10" s="61">
        <f>SUM(C3:C9)</f>
        <v>0</v>
      </c>
      <c r="D10" s="75">
        <f>'Birim Ücretler'!B10</f>
        <v>3025.98</v>
      </c>
      <c r="E10" s="76"/>
      <c r="F10" s="80"/>
      <c r="G10" s="62">
        <f>C10*D10</f>
        <v>0</v>
      </c>
      <c r="H10" s="63"/>
      <c r="I10" s="64">
        <f>SUM(I3:I9)</f>
        <v>0</v>
      </c>
    </row>
    <row r="11" spans="1:14" ht="30.75" thickBot="1" x14ac:dyDescent="0.3">
      <c r="A11" s="50"/>
      <c r="B11" s="26" t="s">
        <v>47</v>
      </c>
      <c r="C11" s="56"/>
      <c r="D11" s="77">
        <f>'Birim Ücretler'!B11</f>
        <v>302.86</v>
      </c>
      <c r="E11" s="77">
        <f>'Birim Ücretler'!C11</f>
        <v>302.86</v>
      </c>
      <c r="F11" s="58"/>
      <c r="G11" s="62">
        <f>C11*D11</f>
        <v>0</v>
      </c>
      <c r="H11" s="22">
        <f>C11*E11</f>
        <v>0</v>
      </c>
      <c r="I11" s="25">
        <f>H11*K2</f>
        <v>0</v>
      </c>
    </row>
    <row r="12" spans="1:14" ht="16.5" thickBot="1" x14ac:dyDescent="0.3">
      <c r="A12" s="18" t="s">
        <v>7</v>
      </c>
      <c r="B12" s="81"/>
      <c r="C12" s="82"/>
      <c r="D12" s="82"/>
      <c r="E12" s="82"/>
      <c r="F12" s="83"/>
      <c r="G12" s="27">
        <f>SUM(G3:G11)</f>
        <v>0</v>
      </c>
      <c r="H12" s="23"/>
      <c r="I12" s="28">
        <f>SUM(I3:I11)-I10</f>
        <v>0</v>
      </c>
      <c r="M12" s="13"/>
    </row>
    <row r="13" spans="1:14" ht="16.5" thickBot="1" x14ac:dyDescent="0.3">
      <c r="H13" s="2" t="s">
        <v>8</v>
      </c>
      <c r="I13" s="29">
        <f>G12+I12</f>
        <v>0</v>
      </c>
      <c r="M13" s="13"/>
    </row>
    <row r="14" spans="1:14" x14ac:dyDescent="0.25">
      <c r="H14" s="2"/>
      <c r="M14" s="13"/>
    </row>
    <row r="15" spans="1:14" x14ac:dyDescent="0.25">
      <c r="C15" s="13"/>
    </row>
    <row r="16" spans="1:14" x14ac:dyDescent="0.25">
      <c r="B16" s="13"/>
      <c r="C16" s="13"/>
    </row>
  </sheetData>
  <mergeCells count="3">
    <mergeCell ref="A1:I1"/>
    <mergeCell ref="F3:F10"/>
    <mergeCell ref="B12:F12"/>
  </mergeCells>
  <pageMargins left="0.70866141732283472" right="0.70866141732283472" top="0.74803149606299213" bottom="0.74803149606299213" header="0.31496062992125984" footer="0.31496062992125984"/>
  <pageSetup paperSize="9" scale="59" orientation="landscape" verticalDpi="597" r:id="rId1"/>
  <headerFooter>
    <oddHeader>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16"/>
  <sheetViews>
    <sheetView zoomScale="85" zoomScaleNormal="85" workbookViewId="0">
      <selection activeCell="I12" sqref="I12"/>
    </sheetView>
  </sheetViews>
  <sheetFormatPr defaultRowHeight="15" x14ac:dyDescent="0.25"/>
  <cols>
    <col min="1" max="1" width="35.28515625" style="2" customWidth="1"/>
    <col min="2" max="2" width="23.140625" customWidth="1"/>
    <col min="3" max="3" width="11.42578125" customWidth="1"/>
    <col min="4" max="4" width="13" customWidth="1"/>
    <col min="5" max="5" width="12.140625" customWidth="1"/>
    <col min="7" max="7" width="17.7109375" customWidth="1"/>
    <col min="8" max="8" width="17" customWidth="1"/>
    <col min="9" max="9" width="16.42578125" customWidth="1"/>
    <col min="10" max="10" width="15.7109375" customWidth="1"/>
    <col min="11" max="11" width="11.140625" style="3" customWidth="1"/>
    <col min="12" max="12" width="11" customWidth="1"/>
    <col min="13" max="13" width="11.5703125" customWidth="1"/>
    <col min="14" max="14" width="14.85546875" customWidth="1"/>
  </cols>
  <sheetData>
    <row r="1" spans="1:14" ht="15.75" thickBot="1" x14ac:dyDescent="0.3">
      <c r="A1" s="78" t="s">
        <v>21</v>
      </c>
      <c r="B1" s="78"/>
      <c r="C1" s="78"/>
      <c r="D1" s="78"/>
      <c r="E1" s="78"/>
      <c r="F1" s="78"/>
      <c r="G1" s="78"/>
      <c r="H1" s="78"/>
      <c r="I1" s="78"/>
    </row>
    <row r="2" spans="1:14" s="1" customFormat="1" ht="60.75" thickBot="1" x14ac:dyDescent="0.3">
      <c r="A2" s="14"/>
      <c r="B2" s="15"/>
      <c r="C2" s="16" t="s">
        <v>6</v>
      </c>
      <c r="D2" s="16" t="s">
        <v>55</v>
      </c>
      <c r="E2" s="16" t="s">
        <v>56</v>
      </c>
      <c r="F2" s="16"/>
      <c r="G2" s="16" t="s">
        <v>52</v>
      </c>
      <c r="H2" s="16" t="s">
        <v>53</v>
      </c>
      <c r="I2" s="17" t="s">
        <v>54</v>
      </c>
      <c r="J2" s="26" t="s">
        <v>9</v>
      </c>
      <c r="K2" s="66">
        <f>9/12</f>
        <v>0.75</v>
      </c>
      <c r="M2" s="4"/>
      <c r="N2" s="1" t="s">
        <v>10</v>
      </c>
    </row>
    <row r="3" spans="1:14" ht="16.5" customHeight="1" thickBot="1" x14ac:dyDescent="0.3">
      <c r="A3" s="8" t="s">
        <v>43</v>
      </c>
      <c r="B3" s="5" t="s">
        <v>11</v>
      </c>
      <c r="C3" s="11"/>
      <c r="D3" s="21"/>
      <c r="E3" s="74">
        <f>'Birim Ücretler'!C3</f>
        <v>1210.3800000000001</v>
      </c>
      <c r="F3" s="79"/>
      <c r="G3" s="19"/>
      <c r="H3" s="21">
        <f t="shared" ref="H3:H9" si="0">C3*E3</f>
        <v>0</v>
      </c>
      <c r="I3" s="24">
        <f>H3*K2</f>
        <v>0</v>
      </c>
    </row>
    <row r="4" spans="1:14" ht="15.75" thickBot="1" x14ac:dyDescent="0.3">
      <c r="A4" s="9"/>
      <c r="B4" s="6" t="s">
        <v>0</v>
      </c>
      <c r="C4" s="12"/>
      <c r="D4" s="22"/>
      <c r="E4" s="74">
        <f>'Birim Ücretler'!C4</f>
        <v>2421</v>
      </c>
      <c r="F4" s="80"/>
      <c r="G4" s="20"/>
      <c r="H4" s="22">
        <f t="shared" si="0"/>
        <v>0</v>
      </c>
      <c r="I4" s="25">
        <f>H4*K2</f>
        <v>0</v>
      </c>
    </row>
    <row r="5" spans="1:14" ht="15.75" thickBot="1" x14ac:dyDescent="0.3">
      <c r="A5" s="9"/>
      <c r="B5" s="7" t="s">
        <v>1</v>
      </c>
      <c r="C5" s="12"/>
      <c r="D5" s="22"/>
      <c r="E5" s="74">
        <f>'Birim Ücretler'!C5</f>
        <v>4841.28</v>
      </c>
      <c r="F5" s="80"/>
      <c r="G5" s="20"/>
      <c r="H5" s="22">
        <f t="shared" si="0"/>
        <v>0</v>
      </c>
      <c r="I5" s="25">
        <f>H5*K2</f>
        <v>0</v>
      </c>
    </row>
    <row r="6" spans="1:14" ht="15.75" thickBot="1" x14ac:dyDescent="0.3">
      <c r="A6" s="9"/>
      <c r="B6" s="6" t="s">
        <v>2</v>
      </c>
      <c r="C6" s="12"/>
      <c r="D6" s="22"/>
      <c r="E6" s="74">
        <f>'Birim Ücretler'!C6</f>
        <v>9683.0499999999993</v>
      </c>
      <c r="F6" s="80"/>
      <c r="G6" s="20"/>
      <c r="H6" s="22">
        <f t="shared" si="0"/>
        <v>0</v>
      </c>
      <c r="I6" s="25">
        <f>H6*K2</f>
        <v>0</v>
      </c>
    </row>
    <row r="7" spans="1:14" ht="15.75" thickBot="1" x14ac:dyDescent="0.3">
      <c r="A7" s="9"/>
      <c r="B7" s="6" t="s">
        <v>3</v>
      </c>
      <c r="C7" s="12"/>
      <c r="D7" s="22"/>
      <c r="E7" s="74">
        <f>'Birim Ücretler'!C7</f>
        <v>19366.45</v>
      </c>
      <c r="F7" s="80"/>
      <c r="G7" s="20"/>
      <c r="H7" s="22">
        <f t="shared" si="0"/>
        <v>0</v>
      </c>
      <c r="I7" s="25">
        <f>H7*K2</f>
        <v>0</v>
      </c>
    </row>
    <row r="8" spans="1:14" ht="14.25" customHeight="1" thickBot="1" x14ac:dyDescent="0.3">
      <c r="A8" s="9"/>
      <c r="B8" s="6" t="s">
        <v>12</v>
      </c>
      <c r="C8" s="12"/>
      <c r="D8" s="22"/>
      <c r="E8" s="74">
        <f>'Birim Ücretler'!C8</f>
        <v>38733.040000000001</v>
      </c>
      <c r="F8" s="80"/>
      <c r="G8" s="20"/>
      <c r="H8" s="22">
        <f t="shared" si="0"/>
        <v>0</v>
      </c>
      <c r="I8" s="25">
        <f>H8*K2</f>
        <v>0</v>
      </c>
    </row>
    <row r="9" spans="1:14" x14ac:dyDescent="0.25">
      <c r="A9" s="9"/>
      <c r="B9" s="6" t="s">
        <v>4</v>
      </c>
      <c r="C9" s="12"/>
      <c r="D9" s="22"/>
      <c r="E9" s="74">
        <f>'Birim Ücretler'!C9</f>
        <v>77465.77</v>
      </c>
      <c r="F9" s="80"/>
      <c r="G9" s="20"/>
      <c r="H9" s="22">
        <f t="shared" si="0"/>
        <v>0</v>
      </c>
      <c r="I9" s="25">
        <f>H9*K2</f>
        <v>0</v>
      </c>
    </row>
    <row r="10" spans="1:14" ht="15.75" thickBot="1" x14ac:dyDescent="0.3">
      <c r="A10" s="10"/>
      <c r="B10" s="60" t="s">
        <v>5</v>
      </c>
      <c r="C10" s="61">
        <f>SUM(C3:C9)</f>
        <v>0</v>
      </c>
      <c r="D10" s="75">
        <f>'Birim Ücretler'!B10</f>
        <v>3025.98</v>
      </c>
      <c r="E10" s="76"/>
      <c r="F10" s="80"/>
      <c r="G10" s="62">
        <f>C10*D10</f>
        <v>0</v>
      </c>
      <c r="H10" s="63"/>
      <c r="I10" s="64">
        <f>SUM(I3:I9)</f>
        <v>0</v>
      </c>
    </row>
    <row r="11" spans="1:14" ht="30.75" thickBot="1" x14ac:dyDescent="0.3">
      <c r="A11" s="50"/>
      <c r="B11" s="26" t="s">
        <v>47</v>
      </c>
      <c r="C11" s="56"/>
      <c r="D11" s="77">
        <f>'Birim Ücretler'!B11</f>
        <v>302.86</v>
      </c>
      <c r="E11" s="77">
        <f>'Birim Ücretler'!C11</f>
        <v>302.86</v>
      </c>
      <c r="F11" s="58"/>
      <c r="G11" s="62">
        <f>C11*D11</f>
        <v>0</v>
      </c>
      <c r="H11" s="22">
        <f>C11*E11</f>
        <v>0</v>
      </c>
      <c r="I11" s="25">
        <f>H11*K2</f>
        <v>0</v>
      </c>
    </row>
    <row r="12" spans="1:14" ht="16.5" thickBot="1" x14ac:dyDescent="0.3">
      <c r="A12" s="18" t="s">
        <v>7</v>
      </c>
      <c r="B12" s="81"/>
      <c r="C12" s="82"/>
      <c r="D12" s="82"/>
      <c r="E12" s="82"/>
      <c r="F12" s="83"/>
      <c r="G12" s="27">
        <f>SUM(G3:G11)</f>
        <v>0</v>
      </c>
      <c r="H12" s="23"/>
      <c r="I12" s="28">
        <f>SUM(I3:I11)-I10</f>
        <v>0</v>
      </c>
      <c r="M12" s="13"/>
    </row>
    <row r="13" spans="1:14" ht="16.5" thickBot="1" x14ac:dyDescent="0.3">
      <c r="H13" s="2" t="s">
        <v>8</v>
      </c>
      <c r="I13" s="29">
        <f>G12+I12</f>
        <v>0</v>
      </c>
      <c r="M13" s="13"/>
    </row>
    <row r="14" spans="1:14" x14ac:dyDescent="0.25">
      <c r="H14" s="2"/>
      <c r="M14" s="13"/>
    </row>
    <row r="15" spans="1:14" x14ac:dyDescent="0.25">
      <c r="C15" s="13"/>
    </row>
    <row r="16" spans="1:14" x14ac:dyDescent="0.25">
      <c r="B16" s="13"/>
      <c r="C16" s="13"/>
    </row>
  </sheetData>
  <mergeCells count="3">
    <mergeCell ref="A1:I1"/>
    <mergeCell ref="F3:F10"/>
    <mergeCell ref="B12:F12"/>
  </mergeCells>
  <pageMargins left="0.70866141732283472" right="0.70866141732283472" top="0.74803149606299213" bottom="0.74803149606299213" header="0.31496062992125984" footer="0.31496062992125984"/>
  <pageSetup paperSize="9" scale="59" orientation="landscape" verticalDpi="597" r:id="rId1"/>
  <headerFooter>
    <oddHeader>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16"/>
  <sheetViews>
    <sheetView zoomScale="85" zoomScaleNormal="85" workbookViewId="0">
      <selection activeCell="I12" sqref="I12"/>
    </sheetView>
  </sheetViews>
  <sheetFormatPr defaultRowHeight="15" x14ac:dyDescent="0.25"/>
  <cols>
    <col min="1" max="1" width="35.140625" style="2" customWidth="1"/>
    <col min="2" max="2" width="23.140625" customWidth="1"/>
    <col min="3" max="3" width="11.42578125" customWidth="1"/>
    <col min="4" max="4" width="13" customWidth="1"/>
    <col min="5" max="5" width="10.85546875" customWidth="1"/>
    <col min="7" max="7" width="17.7109375" customWidth="1"/>
    <col min="8" max="8" width="17" customWidth="1"/>
    <col min="9" max="9" width="16.42578125" customWidth="1"/>
    <col min="10" max="10" width="15.7109375" customWidth="1"/>
    <col min="11" max="11" width="11.140625" style="3" customWidth="1"/>
    <col min="12" max="12" width="11" customWidth="1"/>
    <col min="13" max="13" width="11.5703125" customWidth="1"/>
    <col min="14" max="14" width="14.85546875" customWidth="1"/>
  </cols>
  <sheetData>
    <row r="1" spans="1:14" ht="15.75" thickBot="1" x14ac:dyDescent="0.3">
      <c r="A1" s="78" t="s">
        <v>22</v>
      </c>
      <c r="B1" s="78"/>
      <c r="C1" s="78"/>
      <c r="D1" s="78"/>
      <c r="E1" s="78"/>
      <c r="F1" s="78"/>
      <c r="G1" s="78"/>
      <c r="H1" s="78"/>
      <c r="I1" s="78"/>
    </row>
    <row r="2" spans="1:14" s="1" customFormat="1" ht="65.25" customHeight="1" thickBot="1" x14ac:dyDescent="0.3">
      <c r="A2" s="14"/>
      <c r="B2" s="15"/>
      <c r="C2" s="16" t="s">
        <v>6</v>
      </c>
      <c r="D2" s="16" t="s">
        <v>55</v>
      </c>
      <c r="E2" s="16" t="s">
        <v>56</v>
      </c>
      <c r="F2" s="16"/>
      <c r="G2" s="16" t="s">
        <v>52</v>
      </c>
      <c r="H2" s="16" t="s">
        <v>53</v>
      </c>
      <c r="I2" s="17" t="s">
        <v>54</v>
      </c>
      <c r="J2" s="26" t="s">
        <v>9</v>
      </c>
      <c r="K2" s="66">
        <f>8/12</f>
        <v>0.66666666666666663</v>
      </c>
      <c r="M2" s="4"/>
      <c r="N2" s="1" t="s">
        <v>10</v>
      </c>
    </row>
    <row r="3" spans="1:14" ht="16.5" customHeight="1" thickBot="1" x14ac:dyDescent="0.3">
      <c r="A3" s="8" t="s">
        <v>43</v>
      </c>
      <c r="B3" s="5" t="s">
        <v>11</v>
      </c>
      <c r="C3" s="11"/>
      <c r="D3" s="21"/>
      <c r="E3" s="74">
        <f>'Birim Ücretler'!C3</f>
        <v>1210.3800000000001</v>
      </c>
      <c r="F3" s="79"/>
      <c r="G3" s="19"/>
      <c r="H3" s="21">
        <f t="shared" ref="H3:H9" si="0">C3*E3</f>
        <v>0</v>
      </c>
      <c r="I3" s="24">
        <f>H3*K2</f>
        <v>0</v>
      </c>
    </row>
    <row r="4" spans="1:14" ht="15.75" thickBot="1" x14ac:dyDescent="0.3">
      <c r="A4" s="9"/>
      <c r="B4" s="6" t="s">
        <v>0</v>
      </c>
      <c r="C4" s="12"/>
      <c r="D4" s="22"/>
      <c r="E4" s="74">
        <f>'Birim Ücretler'!C4</f>
        <v>2421</v>
      </c>
      <c r="F4" s="80"/>
      <c r="G4" s="20"/>
      <c r="H4" s="22">
        <f t="shared" si="0"/>
        <v>0</v>
      </c>
      <c r="I4" s="25">
        <f>H4*K2</f>
        <v>0</v>
      </c>
    </row>
    <row r="5" spans="1:14" ht="15.75" thickBot="1" x14ac:dyDescent="0.3">
      <c r="A5" s="9"/>
      <c r="B5" s="7" t="s">
        <v>1</v>
      </c>
      <c r="C5" s="12"/>
      <c r="D5" s="22"/>
      <c r="E5" s="74">
        <f>'Birim Ücretler'!C5</f>
        <v>4841.28</v>
      </c>
      <c r="F5" s="80"/>
      <c r="G5" s="20"/>
      <c r="H5" s="22">
        <f t="shared" si="0"/>
        <v>0</v>
      </c>
      <c r="I5" s="25">
        <f>H5*K2</f>
        <v>0</v>
      </c>
    </row>
    <row r="6" spans="1:14" ht="15.75" thickBot="1" x14ac:dyDescent="0.3">
      <c r="A6" s="9"/>
      <c r="B6" s="6" t="s">
        <v>2</v>
      </c>
      <c r="C6" s="12"/>
      <c r="D6" s="22"/>
      <c r="E6" s="74">
        <f>'Birim Ücretler'!C6</f>
        <v>9683.0499999999993</v>
      </c>
      <c r="F6" s="80"/>
      <c r="G6" s="20"/>
      <c r="H6" s="22">
        <f t="shared" si="0"/>
        <v>0</v>
      </c>
      <c r="I6" s="25">
        <f>H6*K2</f>
        <v>0</v>
      </c>
    </row>
    <row r="7" spans="1:14" ht="15.75" thickBot="1" x14ac:dyDescent="0.3">
      <c r="A7" s="9"/>
      <c r="B7" s="6" t="s">
        <v>3</v>
      </c>
      <c r="C7" s="12"/>
      <c r="D7" s="22"/>
      <c r="E7" s="74">
        <f>'Birim Ücretler'!C7</f>
        <v>19366.45</v>
      </c>
      <c r="F7" s="80"/>
      <c r="G7" s="20"/>
      <c r="H7" s="22">
        <f t="shared" si="0"/>
        <v>0</v>
      </c>
      <c r="I7" s="25">
        <f>H7*K2</f>
        <v>0</v>
      </c>
    </row>
    <row r="8" spans="1:14" ht="14.25" customHeight="1" thickBot="1" x14ac:dyDescent="0.3">
      <c r="A8" s="9"/>
      <c r="B8" s="6" t="s">
        <v>12</v>
      </c>
      <c r="C8" s="12"/>
      <c r="D8" s="22"/>
      <c r="E8" s="74">
        <f>'Birim Ücretler'!C8</f>
        <v>38733.040000000001</v>
      </c>
      <c r="F8" s="80"/>
      <c r="G8" s="20"/>
      <c r="H8" s="22">
        <f t="shared" si="0"/>
        <v>0</v>
      </c>
      <c r="I8" s="25">
        <f>H8*K2</f>
        <v>0</v>
      </c>
    </row>
    <row r="9" spans="1:14" x14ac:dyDescent="0.25">
      <c r="A9" s="9"/>
      <c r="B9" s="6" t="s">
        <v>4</v>
      </c>
      <c r="C9" s="12"/>
      <c r="D9" s="22"/>
      <c r="E9" s="74">
        <f>'Birim Ücretler'!C9</f>
        <v>77465.77</v>
      </c>
      <c r="F9" s="80"/>
      <c r="G9" s="20"/>
      <c r="H9" s="22">
        <f t="shared" si="0"/>
        <v>0</v>
      </c>
      <c r="I9" s="25">
        <f>H9*K2</f>
        <v>0</v>
      </c>
    </row>
    <row r="10" spans="1:14" ht="15.75" thickBot="1" x14ac:dyDescent="0.3">
      <c r="A10" s="10"/>
      <c r="B10" s="60" t="s">
        <v>5</v>
      </c>
      <c r="C10" s="61">
        <f>SUM(C3:C9)</f>
        <v>0</v>
      </c>
      <c r="D10" s="75">
        <f>'Birim Ücretler'!B10</f>
        <v>3025.98</v>
      </c>
      <c r="E10" s="76"/>
      <c r="F10" s="80"/>
      <c r="G10" s="62">
        <f>C10*D10</f>
        <v>0</v>
      </c>
      <c r="H10" s="63"/>
      <c r="I10" s="64">
        <f>SUM(I3:I9)</f>
        <v>0</v>
      </c>
    </row>
    <row r="11" spans="1:14" ht="30.75" thickBot="1" x14ac:dyDescent="0.3">
      <c r="A11" s="50"/>
      <c r="B11" s="26" t="s">
        <v>47</v>
      </c>
      <c r="C11" s="56"/>
      <c r="D11" s="77">
        <f>'Birim Ücretler'!B11</f>
        <v>302.86</v>
      </c>
      <c r="E11" s="77">
        <f>'Birim Ücretler'!C11</f>
        <v>302.86</v>
      </c>
      <c r="F11" s="58"/>
      <c r="G11" s="62">
        <f>C11*D11</f>
        <v>0</v>
      </c>
      <c r="H11" s="22">
        <f>C11*E11</f>
        <v>0</v>
      </c>
      <c r="I11" s="25">
        <f>H11*K2</f>
        <v>0</v>
      </c>
    </row>
    <row r="12" spans="1:14" ht="16.5" thickBot="1" x14ac:dyDescent="0.3">
      <c r="A12" s="18" t="s">
        <v>7</v>
      </c>
      <c r="B12" s="81"/>
      <c r="C12" s="82"/>
      <c r="D12" s="82"/>
      <c r="E12" s="82"/>
      <c r="F12" s="83"/>
      <c r="G12" s="27">
        <f>SUM(G3:G11)</f>
        <v>0</v>
      </c>
      <c r="H12" s="23"/>
      <c r="I12" s="28">
        <f>SUM(I3:I11)-I10</f>
        <v>0</v>
      </c>
      <c r="M12" s="13"/>
    </row>
    <row r="13" spans="1:14" ht="16.5" thickBot="1" x14ac:dyDescent="0.3">
      <c r="H13" s="2" t="s">
        <v>8</v>
      </c>
      <c r="I13" s="29">
        <f>G12+I12</f>
        <v>0</v>
      </c>
      <c r="M13" s="13"/>
    </row>
    <row r="14" spans="1:14" x14ac:dyDescent="0.25">
      <c r="H14" s="2"/>
      <c r="M14" s="13"/>
    </row>
    <row r="15" spans="1:14" x14ac:dyDescent="0.25">
      <c r="C15" s="13"/>
    </row>
    <row r="16" spans="1:14" x14ac:dyDescent="0.25">
      <c r="B16" s="13"/>
      <c r="C16" s="13"/>
    </row>
  </sheetData>
  <mergeCells count="3">
    <mergeCell ref="A1:I1"/>
    <mergeCell ref="F3:F10"/>
    <mergeCell ref="B12:F12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597" r:id="rId1"/>
  <headerFooter>
    <oddHeader>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16"/>
  <sheetViews>
    <sheetView zoomScale="85" zoomScaleNormal="85" workbookViewId="0">
      <selection activeCell="I13" sqref="I13"/>
    </sheetView>
  </sheetViews>
  <sheetFormatPr defaultRowHeight="15" x14ac:dyDescent="0.25"/>
  <cols>
    <col min="1" max="1" width="35.5703125" style="2" customWidth="1"/>
    <col min="2" max="2" width="23.140625" customWidth="1"/>
    <col min="3" max="3" width="11.42578125" customWidth="1"/>
    <col min="4" max="4" width="13" customWidth="1"/>
    <col min="5" max="5" width="10.85546875" customWidth="1"/>
    <col min="7" max="7" width="17.7109375" customWidth="1"/>
    <col min="8" max="8" width="17" customWidth="1"/>
    <col min="9" max="9" width="16.42578125" customWidth="1"/>
    <col min="10" max="10" width="15.7109375" customWidth="1"/>
    <col min="11" max="11" width="11.140625" style="3" customWidth="1"/>
    <col min="12" max="12" width="11" customWidth="1"/>
    <col min="13" max="13" width="11.5703125" customWidth="1"/>
    <col min="14" max="14" width="14.85546875" customWidth="1"/>
  </cols>
  <sheetData>
    <row r="1" spans="1:14" ht="15.75" thickBot="1" x14ac:dyDescent="0.3">
      <c r="A1" s="78" t="s">
        <v>23</v>
      </c>
      <c r="B1" s="78"/>
      <c r="C1" s="78"/>
      <c r="D1" s="78"/>
      <c r="E1" s="78"/>
      <c r="F1" s="78"/>
      <c r="G1" s="78"/>
      <c r="H1" s="78"/>
      <c r="I1" s="78"/>
    </row>
    <row r="2" spans="1:14" s="1" customFormat="1" ht="67.5" customHeight="1" thickBot="1" x14ac:dyDescent="0.3">
      <c r="A2" s="14"/>
      <c r="B2" s="15"/>
      <c r="C2" s="16" t="s">
        <v>6</v>
      </c>
      <c r="D2" s="16" t="s">
        <v>55</v>
      </c>
      <c r="E2" s="16" t="s">
        <v>56</v>
      </c>
      <c r="F2" s="16"/>
      <c r="G2" s="16" t="s">
        <v>52</v>
      </c>
      <c r="H2" s="16" t="s">
        <v>53</v>
      </c>
      <c r="I2" s="17" t="s">
        <v>54</v>
      </c>
      <c r="J2" s="26" t="s">
        <v>9</v>
      </c>
      <c r="K2" s="65">
        <f>7/12</f>
        <v>0.58333333333333337</v>
      </c>
      <c r="M2" s="4"/>
      <c r="N2" s="1" t="s">
        <v>10</v>
      </c>
    </row>
    <row r="3" spans="1:14" ht="16.5" customHeight="1" thickBot="1" x14ac:dyDescent="0.3">
      <c r="A3" s="8" t="s">
        <v>43</v>
      </c>
      <c r="B3" s="5" t="s">
        <v>11</v>
      </c>
      <c r="C3" s="11"/>
      <c r="D3" s="21"/>
      <c r="E3" s="74">
        <f>'Birim Ücretler'!C3</f>
        <v>1210.3800000000001</v>
      </c>
      <c r="F3" s="79"/>
      <c r="G3" s="19"/>
      <c r="H3" s="21">
        <f t="shared" ref="H3:H9" si="0">C3*E3</f>
        <v>0</v>
      </c>
      <c r="I3" s="24">
        <f>H3*K2</f>
        <v>0</v>
      </c>
    </row>
    <row r="4" spans="1:14" ht="15.75" thickBot="1" x14ac:dyDescent="0.3">
      <c r="A4" s="9"/>
      <c r="B4" s="6" t="s">
        <v>0</v>
      </c>
      <c r="C4" s="12"/>
      <c r="D4" s="22"/>
      <c r="E4" s="74">
        <f>'Birim Ücretler'!C4</f>
        <v>2421</v>
      </c>
      <c r="F4" s="80"/>
      <c r="G4" s="20"/>
      <c r="H4" s="22">
        <f t="shared" si="0"/>
        <v>0</v>
      </c>
      <c r="I4" s="25">
        <f>H4*K2</f>
        <v>0</v>
      </c>
    </row>
    <row r="5" spans="1:14" ht="15.75" thickBot="1" x14ac:dyDescent="0.3">
      <c r="A5" s="9"/>
      <c r="B5" s="7" t="s">
        <v>1</v>
      </c>
      <c r="C5" s="12"/>
      <c r="D5" s="22"/>
      <c r="E5" s="74">
        <f>'Birim Ücretler'!C5</f>
        <v>4841.28</v>
      </c>
      <c r="F5" s="80"/>
      <c r="G5" s="20"/>
      <c r="H5" s="22">
        <f t="shared" si="0"/>
        <v>0</v>
      </c>
      <c r="I5" s="25">
        <f>H5*K2</f>
        <v>0</v>
      </c>
    </row>
    <row r="6" spans="1:14" ht="15.75" thickBot="1" x14ac:dyDescent="0.3">
      <c r="A6" s="9"/>
      <c r="B6" s="6" t="s">
        <v>2</v>
      </c>
      <c r="C6" s="12"/>
      <c r="D6" s="22"/>
      <c r="E6" s="74">
        <f>'Birim Ücretler'!C6</f>
        <v>9683.0499999999993</v>
      </c>
      <c r="F6" s="80"/>
      <c r="G6" s="20"/>
      <c r="H6" s="22">
        <f t="shared" si="0"/>
        <v>0</v>
      </c>
      <c r="I6" s="25">
        <f>H6*K2</f>
        <v>0</v>
      </c>
    </row>
    <row r="7" spans="1:14" ht="15.75" thickBot="1" x14ac:dyDescent="0.3">
      <c r="A7" s="9"/>
      <c r="B7" s="6" t="s">
        <v>3</v>
      </c>
      <c r="C7" s="12"/>
      <c r="D7" s="22"/>
      <c r="E7" s="74">
        <f>'Birim Ücretler'!C7</f>
        <v>19366.45</v>
      </c>
      <c r="F7" s="80"/>
      <c r="G7" s="20"/>
      <c r="H7" s="22">
        <f t="shared" si="0"/>
        <v>0</v>
      </c>
      <c r="I7" s="25">
        <f>H7*K2</f>
        <v>0</v>
      </c>
    </row>
    <row r="8" spans="1:14" ht="14.25" customHeight="1" thickBot="1" x14ac:dyDescent="0.3">
      <c r="A8" s="9"/>
      <c r="B8" s="6" t="s">
        <v>12</v>
      </c>
      <c r="C8" s="12"/>
      <c r="D8" s="22"/>
      <c r="E8" s="74">
        <f>'Birim Ücretler'!C8</f>
        <v>38733.040000000001</v>
      </c>
      <c r="F8" s="80"/>
      <c r="G8" s="20"/>
      <c r="H8" s="22">
        <f t="shared" si="0"/>
        <v>0</v>
      </c>
      <c r="I8" s="25">
        <f>H8*K2</f>
        <v>0</v>
      </c>
    </row>
    <row r="9" spans="1:14" x14ac:dyDescent="0.25">
      <c r="A9" s="9"/>
      <c r="B9" s="6" t="s">
        <v>4</v>
      </c>
      <c r="C9" s="12"/>
      <c r="D9" s="22"/>
      <c r="E9" s="74">
        <f>'Birim Ücretler'!C9</f>
        <v>77465.77</v>
      </c>
      <c r="F9" s="80"/>
      <c r="G9" s="20"/>
      <c r="H9" s="22">
        <f t="shared" si="0"/>
        <v>0</v>
      </c>
      <c r="I9" s="25">
        <f>H9*K2</f>
        <v>0</v>
      </c>
    </row>
    <row r="10" spans="1:14" ht="15.75" thickBot="1" x14ac:dyDescent="0.3">
      <c r="A10" s="10"/>
      <c r="B10" s="60" t="s">
        <v>5</v>
      </c>
      <c r="C10" s="61">
        <f>SUM(C3:C9)</f>
        <v>0</v>
      </c>
      <c r="D10" s="75">
        <f>'Birim Ücretler'!B10</f>
        <v>3025.98</v>
      </c>
      <c r="E10" s="76"/>
      <c r="F10" s="80"/>
      <c r="G10" s="62">
        <f>C10*D10</f>
        <v>0</v>
      </c>
      <c r="H10" s="63"/>
      <c r="I10" s="64">
        <f>SUM(I3:I9)</f>
        <v>0</v>
      </c>
    </row>
    <row r="11" spans="1:14" ht="30.75" thickBot="1" x14ac:dyDescent="0.3">
      <c r="A11" s="50"/>
      <c r="B11" s="26" t="s">
        <v>47</v>
      </c>
      <c r="C11" s="56"/>
      <c r="D11" s="77">
        <f>'Birim Ücretler'!B11</f>
        <v>302.86</v>
      </c>
      <c r="E11" s="77">
        <f>'Birim Ücretler'!C11</f>
        <v>302.86</v>
      </c>
      <c r="F11" s="58"/>
      <c r="G11" s="62">
        <f>C11*D11</f>
        <v>0</v>
      </c>
      <c r="H11" s="22">
        <f>C11*E11</f>
        <v>0</v>
      </c>
      <c r="I11" s="25">
        <f>H11*K2</f>
        <v>0</v>
      </c>
    </row>
    <row r="12" spans="1:14" ht="16.5" thickBot="1" x14ac:dyDescent="0.3">
      <c r="A12" s="18" t="s">
        <v>7</v>
      </c>
      <c r="B12" s="81"/>
      <c r="C12" s="82"/>
      <c r="D12" s="82"/>
      <c r="E12" s="82"/>
      <c r="F12" s="83"/>
      <c r="G12" s="27">
        <f>SUM(G3:G11)</f>
        <v>0</v>
      </c>
      <c r="H12" s="23"/>
      <c r="I12" s="28">
        <f>SUM(I3:I11)-I10</f>
        <v>0</v>
      </c>
      <c r="M12" s="13"/>
    </row>
    <row r="13" spans="1:14" ht="16.5" thickBot="1" x14ac:dyDescent="0.3">
      <c r="H13" s="2" t="s">
        <v>8</v>
      </c>
      <c r="I13" s="29">
        <f>G12+I12</f>
        <v>0</v>
      </c>
      <c r="M13" s="13"/>
    </row>
    <row r="14" spans="1:14" x14ac:dyDescent="0.25">
      <c r="H14" s="2"/>
      <c r="M14" s="13"/>
    </row>
    <row r="15" spans="1:14" x14ac:dyDescent="0.25">
      <c r="C15" s="13"/>
    </row>
    <row r="16" spans="1:14" x14ac:dyDescent="0.25">
      <c r="B16" s="13"/>
      <c r="C16" s="13"/>
    </row>
  </sheetData>
  <mergeCells count="3">
    <mergeCell ref="A1:I1"/>
    <mergeCell ref="F3:F10"/>
    <mergeCell ref="B12:F12"/>
  </mergeCells>
  <pageMargins left="0.70866141732283472" right="0.70866141732283472" top="0.74803149606299213" bottom="0.74803149606299213" header="0.31496062992125984" footer="0.31496062992125984"/>
  <pageSetup paperSize="9" scale="59" orientation="landscape" verticalDpi="597" r:id="rId1"/>
  <headerFooter>
    <oddHeader>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6"/>
  <sheetViews>
    <sheetView zoomScale="85" zoomScaleNormal="85" workbookViewId="0">
      <selection activeCell="I13" sqref="I13"/>
    </sheetView>
  </sheetViews>
  <sheetFormatPr defaultRowHeight="15" x14ac:dyDescent="0.25"/>
  <cols>
    <col min="1" max="1" width="35" style="2" customWidth="1"/>
    <col min="2" max="2" width="23.140625" customWidth="1"/>
    <col min="3" max="3" width="11.42578125" customWidth="1"/>
    <col min="4" max="4" width="13" customWidth="1"/>
    <col min="5" max="5" width="10.85546875" customWidth="1"/>
    <col min="7" max="7" width="17.7109375" customWidth="1"/>
    <col min="8" max="8" width="17" customWidth="1"/>
    <col min="9" max="9" width="16.42578125" customWidth="1"/>
    <col min="10" max="10" width="15.7109375" customWidth="1"/>
    <col min="11" max="11" width="11.140625" style="3" customWidth="1"/>
    <col min="12" max="12" width="11" customWidth="1"/>
    <col min="13" max="13" width="11.5703125" customWidth="1"/>
    <col min="14" max="14" width="14.85546875" customWidth="1"/>
  </cols>
  <sheetData>
    <row r="1" spans="1:14" ht="15.75" thickBot="1" x14ac:dyDescent="0.3">
      <c r="A1" s="78" t="s">
        <v>24</v>
      </c>
      <c r="B1" s="78"/>
      <c r="C1" s="78"/>
      <c r="D1" s="78"/>
      <c r="E1" s="78"/>
      <c r="F1" s="78"/>
      <c r="G1" s="78"/>
      <c r="H1" s="78"/>
      <c r="I1" s="78"/>
    </row>
    <row r="2" spans="1:14" s="1" customFormat="1" ht="67.5" customHeight="1" thickBot="1" x14ac:dyDescent="0.3">
      <c r="A2" s="14"/>
      <c r="B2" s="15"/>
      <c r="C2" s="16" t="s">
        <v>6</v>
      </c>
      <c r="D2" s="16" t="s">
        <v>55</v>
      </c>
      <c r="E2" s="16" t="s">
        <v>56</v>
      </c>
      <c r="F2" s="16"/>
      <c r="G2" s="16" t="s">
        <v>52</v>
      </c>
      <c r="H2" s="16" t="s">
        <v>53</v>
      </c>
      <c r="I2" s="17" t="s">
        <v>54</v>
      </c>
      <c r="J2" s="26" t="s">
        <v>9</v>
      </c>
      <c r="K2" s="66">
        <f>6/12</f>
        <v>0.5</v>
      </c>
      <c r="M2" s="4"/>
      <c r="N2" s="1" t="s">
        <v>10</v>
      </c>
    </row>
    <row r="3" spans="1:14" ht="16.5" customHeight="1" thickBot="1" x14ac:dyDescent="0.3">
      <c r="A3" s="8" t="s">
        <v>43</v>
      </c>
      <c r="B3" s="5" t="s">
        <v>11</v>
      </c>
      <c r="C3" s="11"/>
      <c r="D3" s="21"/>
      <c r="E3" s="74">
        <f>'Birim Ücretler'!C3</f>
        <v>1210.3800000000001</v>
      </c>
      <c r="F3" s="79"/>
      <c r="G3" s="19"/>
      <c r="H3" s="21">
        <f t="shared" ref="H3:H9" si="0">C3*E3</f>
        <v>0</v>
      </c>
      <c r="I3" s="24">
        <f>H3*K2</f>
        <v>0</v>
      </c>
    </row>
    <row r="4" spans="1:14" ht="15.75" thickBot="1" x14ac:dyDescent="0.3">
      <c r="A4" s="9"/>
      <c r="B4" s="6" t="s">
        <v>0</v>
      </c>
      <c r="C4" s="12"/>
      <c r="D4" s="22"/>
      <c r="E4" s="74">
        <f>'Birim Ücretler'!C4</f>
        <v>2421</v>
      </c>
      <c r="F4" s="80"/>
      <c r="G4" s="20"/>
      <c r="H4" s="22">
        <f t="shared" si="0"/>
        <v>0</v>
      </c>
      <c r="I4" s="25">
        <f>H4*K2</f>
        <v>0</v>
      </c>
    </row>
    <row r="5" spans="1:14" ht="15.75" thickBot="1" x14ac:dyDescent="0.3">
      <c r="A5" s="9"/>
      <c r="B5" s="7" t="s">
        <v>1</v>
      </c>
      <c r="C5" s="12"/>
      <c r="D5" s="22"/>
      <c r="E5" s="74">
        <f>'Birim Ücretler'!C5</f>
        <v>4841.28</v>
      </c>
      <c r="F5" s="80"/>
      <c r="G5" s="20"/>
      <c r="H5" s="22">
        <f t="shared" si="0"/>
        <v>0</v>
      </c>
      <c r="I5" s="25">
        <f>H5*K2</f>
        <v>0</v>
      </c>
    </row>
    <row r="6" spans="1:14" ht="15.75" thickBot="1" x14ac:dyDescent="0.3">
      <c r="A6" s="9"/>
      <c r="B6" s="6" t="s">
        <v>2</v>
      </c>
      <c r="C6" s="12"/>
      <c r="D6" s="22"/>
      <c r="E6" s="74">
        <f>'Birim Ücretler'!C6</f>
        <v>9683.0499999999993</v>
      </c>
      <c r="F6" s="80"/>
      <c r="G6" s="20"/>
      <c r="H6" s="22">
        <f t="shared" si="0"/>
        <v>0</v>
      </c>
      <c r="I6" s="25">
        <f>H6*K2</f>
        <v>0</v>
      </c>
    </row>
    <row r="7" spans="1:14" ht="15.75" thickBot="1" x14ac:dyDescent="0.3">
      <c r="A7" s="9"/>
      <c r="B7" s="6" t="s">
        <v>3</v>
      </c>
      <c r="C7" s="12"/>
      <c r="D7" s="22"/>
      <c r="E7" s="74">
        <f>'Birim Ücretler'!C7</f>
        <v>19366.45</v>
      </c>
      <c r="F7" s="80"/>
      <c r="G7" s="20"/>
      <c r="H7" s="22">
        <f t="shared" si="0"/>
        <v>0</v>
      </c>
      <c r="I7" s="25">
        <f>H7*K2</f>
        <v>0</v>
      </c>
    </row>
    <row r="8" spans="1:14" ht="14.25" customHeight="1" thickBot="1" x14ac:dyDescent="0.3">
      <c r="A8" s="9"/>
      <c r="B8" s="6" t="s">
        <v>12</v>
      </c>
      <c r="C8" s="12"/>
      <c r="D8" s="22"/>
      <c r="E8" s="74">
        <f>'Birim Ücretler'!C8</f>
        <v>38733.040000000001</v>
      </c>
      <c r="F8" s="80"/>
      <c r="G8" s="20"/>
      <c r="H8" s="22">
        <f t="shared" si="0"/>
        <v>0</v>
      </c>
      <c r="I8" s="25">
        <f>H8*K2</f>
        <v>0</v>
      </c>
    </row>
    <row r="9" spans="1:14" x14ac:dyDescent="0.25">
      <c r="A9" s="9"/>
      <c r="B9" s="6" t="s">
        <v>4</v>
      </c>
      <c r="C9" s="12"/>
      <c r="D9" s="22"/>
      <c r="E9" s="74">
        <f>'Birim Ücretler'!C9</f>
        <v>77465.77</v>
      </c>
      <c r="F9" s="80"/>
      <c r="G9" s="20"/>
      <c r="H9" s="22">
        <f t="shared" si="0"/>
        <v>0</v>
      </c>
      <c r="I9" s="25">
        <f>H9*K2</f>
        <v>0</v>
      </c>
    </row>
    <row r="10" spans="1:14" ht="15.75" thickBot="1" x14ac:dyDescent="0.3">
      <c r="A10" s="10"/>
      <c r="B10" s="60" t="s">
        <v>5</v>
      </c>
      <c r="C10" s="61">
        <f>SUM(C3:C9)</f>
        <v>0</v>
      </c>
      <c r="D10" s="75">
        <f>'Birim Ücretler'!B10</f>
        <v>3025.98</v>
      </c>
      <c r="E10" s="76"/>
      <c r="F10" s="80"/>
      <c r="G10" s="62">
        <f>C10*D10</f>
        <v>0</v>
      </c>
      <c r="H10" s="63"/>
      <c r="I10" s="64">
        <f>SUM(I3:I9)</f>
        <v>0</v>
      </c>
    </row>
    <row r="11" spans="1:14" ht="30.75" thickBot="1" x14ac:dyDescent="0.3">
      <c r="A11" s="50"/>
      <c r="B11" s="26" t="s">
        <v>47</v>
      </c>
      <c r="C11" s="56"/>
      <c r="D11" s="77">
        <f>'Birim Ücretler'!B11</f>
        <v>302.86</v>
      </c>
      <c r="E11" s="77">
        <f>'Birim Ücretler'!C11</f>
        <v>302.86</v>
      </c>
      <c r="F11" s="58"/>
      <c r="G11" s="62">
        <f>C11*D11</f>
        <v>0</v>
      </c>
      <c r="H11" s="22">
        <f>C11*E11</f>
        <v>0</v>
      </c>
      <c r="I11" s="25">
        <f>H11*K2</f>
        <v>0</v>
      </c>
    </row>
    <row r="12" spans="1:14" ht="16.5" thickBot="1" x14ac:dyDescent="0.3">
      <c r="A12" s="18" t="s">
        <v>7</v>
      </c>
      <c r="B12" s="81"/>
      <c r="C12" s="82"/>
      <c r="D12" s="82"/>
      <c r="E12" s="82"/>
      <c r="F12" s="83"/>
      <c r="G12" s="27">
        <f>SUM(G3:G11)</f>
        <v>0</v>
      </c>
      <c r="H12" s="23"/>
      <c r="I12" s="28">
        <f>SUM(I3:I11)-I10</f>
        <v>0</v>
      </c>
      <c r="M12" s="13"/>
    </row>
    <row r="13" spans="1:14" ht="16.5" thickBot="1" x14ac:dyDescent="0.3">
      <c r="H13" s="2" t="s">
        <v>8</v>
      </c>
      <c r="I13" s="29">
        <f>G12+I12</f>
        <v>0</v>
      </c>
      <c r="M13" s="13"/>
    </row>
    <row r="14" spans="1:14" x14ac:dyDescent="0.25">
      <c r="H14" s="2"/>
      <c r="M14" s="13"/>
    </row>
    <row r="15" spans="1:14" x14ac:dyDescent="0.25">
      <c r="C15" s="13"/>
    </row>
    <row r="16" spans="1:14" x14ac:dyDescent="0.25">
      <c r="B16" s="13"/>
      <c r="C16" s="13"/>
    </row>
  </sheetData>
  <mergeCells count="3">
    <mergeCell ref="A1:I1"/>
    <mergeCell ref="F3:F10"/>
    <mergeCell ref="B12:F12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597" r:id="rId1"/>
  <headerFooter>
    <oddHeader>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16"/>
  <sheetViews>
    <sheetView zoomScale="85" zoomScaleNormal="85" workbookViewId="0">
      <selection activeCell="I13" sqref="I13"/>
    </sheetView>
  </sheetViews>
  <sheetFormatPr defaultRowHeight="15" x14ac:dyDescent="0.25"/>
  <cols>
    <col min="1" max="1" width="35.140625" style="2" customWidth="1"/>
    <col min="2" max="2" width="23.140625" customWidth="1"/>
    <col min="3" max="3" width="11.42578125" customWidth="1"/>
    <col min="4" max="4" width="13" customWidth="1"/>
    <col min="5" max="5" width="10.85546875" customWidth="1"/>
    <col min="7" max="7" width="17.7109375" customWidth="1"/>
    <col min="8" max="8" width="17" customWidth="1"/>
    <col min="9" max="9" width="16.42578125" customWidth="1"/>
    <col min="10" max="10" width="15.7109375" customWidth="1"/>
    <col min="11" max="11" width="11.140625" style="3" customWidth="1"/>
    <col min="12" max="12" width="11" customWidth="1"/>
    <col min="13" max="13" width="11.5703125" customWidth="1"/>
    <col min="14" max="14" width="14.85546875" customWidth="1"/>
  </cols>
  <sheetData>
    <row r="1" spans="1:14" ht="15.75" thickBot="1" x14ac:dyDescent="0.3">
      <c r="A1" s="78" t="s">
        <v>25</v>
      </c>
      <c r="B1" s="78"/>
      <c r="C1" s="78"/>
      <c r="D1" s="78"/>
      <c r="E1" s="78"/>
      <c r="F1" s="78"/>
      <c r="G1" s="78"/>
      <c r="H1" s="78"/>
      <c r="I1" s="78"/>
    </row>
    <row r="2" spans="1:14" s="1" customFormat="1" ht="69" customHeight="1" thickBot="1" x14ac:dyDescent="0.3">
      <c r="A2" s="14"/>
      <c r="B2" s="15"/>
      <c r="C2" s="16" t="s">
        <v>6</v>
      </c>
      <c r="D2" s="16" t="s">
        <v>55</v>
      </c>
      <c r="E2" s="16" t="s">
        <v>56</v>
      </c>
      <c r="F2" s="16"/>
      <c r="G2" s="16" t="s">
        <v>52</v>
      </c>
      <c r="H2" s="16" t="s">
        <v>53</v>
      </c>
      <c r="I2" s="17" t="s">
        <v>54</v>
      </c>
      <c r="J2" s="26" t="s">
        <v>9</v>
      </c>
      <c r="K2" s="65">
        <f>5/12</f>
        <v>0.41666666666666669</v>
      </c>
      <c r="M2" s="4"/>
      <c r="N2" s="1" t="s">
        <v>10</v>
      </c>
    </row>
    <row r="3" spans="1:14" ht="16.5" customHeight="1" thickBot="1" x14ac:dyDescent="0.3">
      <c r="A3" s="8" t="s">
        <v>43</v>
      </c>
      <c r="B3" s="5" t="s">
        <v>11</v>
      </c>
      <c r="C3" s="11"/>
      <c r="D3" s="21"/>
      <c r="E3" s="74">
        <f>'Birim Ücretler'!C3</f>
        <v>1210.3800000000001</v>
      </c>
      <c r="F3" s="79"/>
      <c r="G3" s="19"/>
      <c r="H3" s="21">
        <f t="shared" ref="H3:H9" si="0">C3*E3</f>
        <v>0</v>
      </c>
      <c r="I3" s="24">
        <f>H3*K2</f>
        <v>0</v>
      </c>
    </row>
    <row r="4" spans="1:14" ht="15.75" thickBot="1" x14ac:dyDescent="0.3">
      <c r="A4" s="9"/>
      <c r="B4" s="6" t="s">
        <v>0</v>
      </c>
      <c r="C4" s="12"/>
      <c r="D4" s="22"/>
      <c r="E4" s="74">
        <f>'Birim Ücretler'!C4</f>
        <v>2421</v>
      </c>
      <c r="F4" s="80"/>
      <c r="G4" s="20"/>
      <c r="H4" s="22">
        <f t="shared" si="0"/>
        <v>0</v>
      </c>
      <c r="I4" s="25">
        <f>H4*K2</f>
        <v>0</v>
      </c>
    </row>
    <row r="5" spans="1:14" ht="15.75" thickBot="1" x14ac:dyDescent="0.3">
      <c r="A5" s="9"/>
      <c r="B5" s="7" t="s">
        <v>1</v>
      </c>
      <c r="C5" s="12"/>
      <c r="D5" s="22"/>
      <c r="E5" s="74">
        <f>'Birim Ücretler'!C5</f>
        <v>4841.28</v>
      </c>
      <c r="F5" s="80"/>
      <c r="G5" s="20"/>
      <c r="H5" s="22">
        <f t="shared" si="0"/>
        <v>0</v>
      </c>
      <c r="I5" s="25">
        <f>H5*K2</f>
        <v>0</v>
      </c>
    </row>
    <row r="6" spans="1:14" ht="15.75" thickBot="1" x14ac:dyDescent="0.3">
      <c r="A6" s="9"/>
      <c r="B6" s="6" t="s">
        <v>2</v>
      </c>
      <c r="C6" s="12"/>
      <c r="D6" s="22"/>
      <c r="E6" s="74">
        <f>'Birim Ücretler'!C6</f>
        <v>9683.0499999999993</v>
      </c>
      <c r="F6" s="80"/>
      <c r="G6" s="20"/>
      <c r="H6" s="22">
        <f t="shared" si="0"/>
        <v>0</v>
      </c>
      <c r="I6" s="25">
        <f>H6*K2</f>
        <v>0</v>
      </c>
    </row>
    <row r="7" spans="1:14" ht="15.75" thickBot="1" x14ac:dyDescent="0.3">
      <c r="A7" s="9"/>
      <c r="B7" s="6" t="s">
        <v>3</v>
      </c>
      <c r="C7" s="12"/>
      <c r="D7" s="22"/>
      <c r="E7" s="74">
        <f>'Birim Ücretler'!C7</f>
        <v>19366.45</v>
      </c>
      <c r="F7" s="80"/>
      <c r="G7" s="20"/>
      <c r="H7" s="22">
        <f t="shared" si="0"/>
        <v>0</v>
      </c>
      <c r="I7" s="25">
        <f>H7*K2</f>
        <v>0</v>
      </c>
    </row>
    <row r="8" spans="1:14" ht="14.25" customHeight="1" thickBot="1" x14ac:dyDescent="0.3">
      <c r="A8" s="9"/>
      <c r="B8" s="6" t="s">
        <v>12</v>
      </c>
      <c r="C8" s="12"/>
      <c r="D8" s="22"/>
      <c r="E8" s="74">
        <f>'Birim Ücretler'!C8</f>
        <v>38733.040000000001</v>
      </c>
      <c r="F8" s="80"/>
      <c r="G8" s="20"/>
      <c r="H8" s="22">
        <f t="shared" si="0"/>
        <v>0</v>
      </c>
      <c r="I8" s="25">
        <f>H8*K2</f>
        <v>0</v>
      </c>
    </row>
    <row r="9" spans="1:14" x14ac:dyDescent="0.25">
      <c r="A9" s="9"/>
      <c r="B9" s="6" t="s">
        <v>4</v>
      </c>
      <c r="C9" s="12"/>
      <c r="D9" s="22"/>
      <c r="E9" s="74">
        <f>'Birim Ücretler'!C9</f>
        <v>77465.77</v>
      </c>
      <c r="F9" s="80"/>
      <c r="G9" s="20"/>
      <c r="H9" s="22">
        <f t="shared" si="0"/>
        <v>0</v>
      </c>
      <c r="I9" s="25">
        <f>H9*K2</f>
        <v>0</v>
      </c>
    </row>
    <row r="10" spans="1:14" ht="15.75" thickBot="1" x14ac:dyDescent="0.3">
      <c r="A10" s="10"/>
      <c r="B10" s="60" t="s">
        <v>5</v>
      </c>
      <c r="C10" s="61">
        <f>SUM(C3:C9)</f>
        <v>0</v>
      </c>
      <c r="D10" s="75">
        <f>'Birim Ücretler'!B10</f>
        <v>3025.98</v>
      </c>
      <c r="E10" s="76"/>
      <c r="F10" s="80"/>
      <c r="G10" s="62">
        <f>C10*D10</f>
        <v>0</v>
      </c>
      <c r="H10" s="63"/>
      <c r="I10" s="64">
        <f>SUM(I3:I9)</f>
        <v>0</v>
      </c>
    </row>
    <row r="11" spans="1:14" ht="30.75" thickBot="1" x14ac:dyDescent="0.3">
      <c r="A11" s="50"/>
      <c r="B11" s="26" t="s">
        <v>47</v>
      </c>
      <c r="C11" s="56"/>
      <c r="D11" s="77">
        <f>'Birim Ücretler'!B11</f>
        <v>302.86</v>
      </c>
      <c r="E11" s="77">
        <f>'Birim Ücretler'!C11</f>
        <v>302.86</v>
      </c>
      <c r="F11" s="58"/>
      <c r="G11" s="62">
        <f>C11*D11</f>
        <v>0</v>
      </c>
      <c r="H11" s="22">
        <f>C11*E11</f>
        <v>0</v>
      </c>
      <c r="I11" s="25">
        <f>H11*K2</f>
        <v>0</v>
      </c>
    </row>
    <row r="12" spans="1:14" ht="16.5" thickBot="1" x14ac:dyDescent="0.3">
      <c r="A12" s="18" t="s">
        <v>7</v>
      </c>
      <c r="B12" s="81"/>
      <c r="C12" s="82"/>
      <c r="D12" s="82"/>
      <c r="E12" s="82"/>
      <c r="F12" s="83"/>
      <c r="G12" s="27">
        <f>SUM(G3:G11)</f>
        <v>0</v>
      </c>
      <c r="H12" s="23"/>
      <c r="I12" s="28">
        <f>SUM(I3:I11)-I10</f>
        <v>0</v>
      </c>
      <c r="M12" s="13"/>
    </row>
    <row r="13" spans="1:14" ht="16.5" thickBot="1" x14ac:dyDescent="0.3">
      <c r="H13" s="2" t="s">
        <v>8</v>
      </c>
      <c r="I13" s="29">
        <f>G12+I12</f>
        <v>0</v>
      </c>
      <c r="M13" s="13"/>
    </row>
    <row r="14" spans="1:14" x14ac:dyDescent="0.25">
      <c r="H14" s="2"/>
      <c r="M14" s="13"/>
    </row>
    <row r="15" spans="1:14" x14ac:dyDescent="0.25">
      <c r="C15" s="13"/>
    </row>
    <row r="16" spans="1:14" x14ac:dyDescent="0.25">
      <c r="B16" s="13"/>
      <c r="C16" s="13"/>
    </row>
  </sheetData>
  <mergeCells count="3">
    <mergeCell ref="A1:I1"/>
    <mergeCell ref="F3:F10"/>
    <mergeCell ref="B12:F12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597" r:id="rId1"/>
  <headerFooter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15</vt:i4>
      </vt:variant>
    </vt:vector>
  </HeadingPairs>
  <TitlesOfParts>
    <vt:vector size="15" baseType="lpstr">
      <vt:lpstr>Yıllık Kullanma Ücreti</vt:lpstr>
      <vt:lpstr>Ocak</vt:lpstr>
      <vt:lpstr>Şubat</vt:lpstr>
      <vt:lpstr>Mart</vt:lpstr>
      <vt:lpstr>Nisan</vt:lpstr>
      <vt:lpstr>Mayıs</vt:lpstr>
      <vt:lpstr>Haziran</vt:lpstr>
      <vt:lpstr>Temmuz</vt:lpstr>
      <vt:lpstr>Ağustos</vt:lpstr>
      <vt:lpstr>Eylül</vt:lpstr>
      <vt:lpstr>Ekim</vt:lpstr>
      <vt:lpstr>Kasım</vt:lpstr>
      <vt:lpstr>Aralık</vt:lpstr>
      <vt:lpstr>Birim Ücretler</vt:lpstr>
      <vt:lpstr>Tahakkuk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2025-11-28T13:52:17Z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jDocumentLabelXML">
    <vt:lpwstr>&lt;?xml version="1.0" encoding="us-ascii"?&gt;&lt;sisl xmlns:xsd="http://www.w3.org/2001/XMLSchema" xmlns:xsi="http://www.w3.org/2001/XMLSchema-instance" sislVersion="0" policy="06b88be1-581b-4ca2-b20f-13331b601e41" origin="userSelected" xmlns="http://www.boldonj</vt:lpwstr>
  </property>
  <property fmtid="{D5CDD505-2E9C-101B-9397-08002B2CF9AE}" pid="3" name="bjDocumentLabelXML-0">
    <vt:lpwstr>ames.com/2008/01/sie/internal/label"&gt;&lt;element uid="id_classification_unclassified" value="" /&gt;&lt;/sisl&gt;</vt:lpwstr>
  </property>
  <property fmtid="{D5CDD505-2E9C-101B-9397-08002B2CF9AE}" pid="4" name="bjLabelRefreshRequired">
    <vt:lpwstr>FileClassifier</vt:lpwstr>
  </property>
  <property fmtid="{D5CDD505-2E9C-101B-9397-08002B2CF9AE}" pid="5" name="geodilabelclass">
    <vt:lpwstr>id_classification_kurumozel=d36d9a67-b760-4689-ad88-96381e595636</vt:lpwstr>
  </property>
  <property fmtid="{D5CDD505-2E9C-101B-9397-08002B2CF9AE}" pid="6" name="geodilabeluser">
    <vt:lpwstr>user=enis.cakir</vt:lpwstr>
  </property>
  <property fmtid="{D5CDD505-2E9C-101B-9397-08002B2CF9AE}" pid="7" name="geodilabeltime">
    <vt:lpwstr>datetime=2024-11-27T08:20:16.304Z</vt:lpwstr>
  </property>
</Properties>
</file>