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cakir\Desktop\2026 telsiz ücretleri tarife çalışması\"/>
    </mc:Choice>
  </mc:AlternateContent>
  <xr:revisionPtr revIDLastSave="0" documentId="8_{C481D4AD-3CE1-402C-8A98-FF942A54BD45}" xr6:coauthVersionLast="47" xr6:coauthVersionMax="47" xr10:uidLastSave="{00000000-0000-0000-0000-000000000000}"/>
  <bookViews>
    <workbookView xWindow="28680" yWindow="-120" windowWidth="29040" windowHeight="15720" tabRatio="800" firstSheet="4" activeTab="15" xr2:uid="{00000000-000D-0000-FFFF-FFFF00000000}"/>
  </bookViews>
  <sheets>
    <sheet name="Ö.YılDevir" sheetId="2" r:id="rId1"/>
    <sheet name="YT(post)" sheetId="6" r:id="rId2"/>
    <sheet name="YT(pre)" sheetId="7" r:id="rId3"/>
    <sheet name="Belge(post-post)" sheetId="15" r:id="rId4"/>
    <sheet name="Belge(pre-post)" sheetId="18" r:id="rId5"/>
    <sheet name="Belge(pre-pre)" sheetId="19" r:id="rId6"/>
    <sheet name="Belge(post-pre)" sheetId="14" r:id="rId7"/>
    <sheet name="NT(pre-post)" sheetId="11" r:id="rId8"/>
    <sheet name="NT(post-post)" sheetId="9" r:id="rId9"/>
    <sheet name="NT(PÖ-post)(-)" sheetId="16" r:id="rId10"/>
    <sheet name="NT(pre-pre)" sheetId="10" r:id="rId11"/>
    <sheet name="NT(post-pre)" sheetId="8" r:id="rId12"/>
    <sheet name="NT(PÖ-pre)(-)" sheetId="17" r:id="rId13"/>
    <sheet name="ŞİGeçiş" sheetId="13" r:id="rId14"/>
    <sheet name="AboneSayıları" sheetId="1" r:id="rId15"/>
    <sheet name="BirimÜcret" sheetId="5" r:id="rId16"/>
    <sheet name="Tahakkuk" sheetId="12" r:id="rId17"/>
  </sheets>
  <definedNames>
    <definedName name="Eksik_Ödeme" localSheetId="4">Tahakkuk!#REF!</definedName>
    <definedName name="Eksik_Ödeme" localSheetId="5">Tahakkuk!#REF!</definedName>
    <definedName name="Eksik_Ödeme">Tahakkuk!#REF!</definedName>
    <definedName name="Fazla_Ödeme" localSheetId="4">Tahakkuk!#REF!</definedName>
    <definedName name="Fazla_Ödeme" localSheetId="5">Tahakkuk!#REF!</definedName>
    <definedName name="Fazla_Ödeme">Tahakkuk!#REF!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9" l="1"/>
  <c r="L12" i="19"/>
  <c r="K11" i="19"/>
  <c r="L11" i="19" s="1"/>
  <c r="M11" i="19" s="1"/>
  <c r="J10" i="19"/>
  <c r="K10" i="19" s="1"/>
  <c r="L10" i="19" s="1"/>
  <c r="M10" i="19" s="1"/>
  <c r="I9" i="19"/>
  <c r="H8" i="19"/>
  <c r="I8" i="19" s="1"/>
  <c r="J8" i="19" s="1"/>
  <c r="K8" i="19" s="1"/>
  <c r="L8" i="19" s="1"/>
  <c r="M8" i="19" s="1"/>
  <c r="G7" i="19"/>
  <c r="F6" i="19"/>
  <c r="G6" i="19" s="1"/>
  <c r="H6" i="19" s="1"/>
  <c r="I6" i="19" s="1"/>
  <c r="J6" i="19" s="1"/>
  <c r="K6" i="19" s="1"/>
  <c r="L6" i="19" s="1"/>
  <c r="M6" i="19" s="1"/>
  <c r="E5" i="19"/>
  <c r="F5" i="19" s="1"/>
  <c r="G5" i="19" s="1"/>
  <c r="H5" i="19" s="1"/>
  <c r="I5" i="19" s="1"/>
  <c r="J5" i="19" s="1"/>
  <c r="K5" i="19" s="1"/>
  <c r="L5" i="19" s="1"/>
  <c r="M5" i="19" s="1"/>
  <c r="D4" i="19"/>
  <c r="C3" i="19"/>
  <c r="D3" i="19" s="1"/>
  <c r="E3" i="19" s="1"/>
  <c r="F3" i="19" s="1"/>
  <c r="G3" i="19" s="1"/>
  <c r="H3" i="19" s="1"/>
  <c r="I3" i="19" s="1"/>
  <c r="J3" i="19" s="1"/>
  <c r="K3" i="19" s="1"/>
  <c r="L3" i="19" s="1"/>
  <c r="M3" i="19" s="1"/>
  <c r="B2" i="19"/>
  <c r="B14" i="19" s="1"/>
  <c r="M13" i="18"/>
  <c r="L12" i="18"/>
  <c r="M12" i="18" s="1"/>
  <c r="K11" i="18"/>
  <c r="L11" i="18" s="1"/>
  <c r="M11" i="18" s="1"/>
  <c r="J10" i="18"/>
  <c r="K10" i="18" s="1"/>
  <c r="L10" i="18" s="1"/>
  <c r="M10" i="18" s="1"/>
  <c r="I9" i="18"/>
  <c r="J9" i="18" s="1"/>
  <c r="K9" i="18" s="1"/>
  <c r="L9" i="18" s="1"/>
  <c r="M9" i="18" s="1"/>
  <c r="H8" i="18"/>
  <c r="I8" i="18" s="1"/>
  <c r="J8" i="18" s="1"/>
  <c r="K8" i="18" s="1"/>
  <c r="L8" i="18" s="1"/>
  <c r="M8" i="18" s="1"/>
  <c r="G7" i="18"/>
  <c r="H7" i="18" s="1"/>
  <c r="I7" i="18" s="1"/>
  <c r="J7" i="18" s="1"/>
  <c r="K7" i="18" s="1"/>
  <c r="L7" i="18" s="1"/>
  <c r="M7" i="18" s="1"/>
  <c r="F6" i="18"/>
  <c r="G6" i="18" s="1"/>
  <c r="H6" i="18" s="1"/>
  <c r="I6" i="18" s="1"/>
  <c r="J6" i="18" s="1"/>
  <c r="K6" i="18" s="1"/>
  <c r="L6" i="18" s="1"/>
  <c r="M6" i="18" s="1"/>
  <c r="E5" i="18"/>
  <c r="F5" i="18" s="1"/>
  <c r="G5" i="18" s="1"/>
  <c r="H5" i="18" s="1"/>
  <c r="I5" i="18" s="1"/>
  <c r="J5" i="18" s="1"/>
  <c r="K5" i="18" s="1"/>
  <c r="L5" i="18" s="1"/>
  <c r="M5" i="18" s="1"/>
  <c r="D4" i="18"/>
  <c r="E4" i="18" s="1"/>
  <c r="F4" i="18" s="1"/>
  <c r="G4" i="18" s="1"/>
  <c r="H4" i="18" s="1"/>
  <c r="I4" i="18" s="1"/>
  <c r="J4" i="18" s="1"/>
  <c r="K4" i="18" s="1"/>
  <c r="L4" i="18" s="1"/>
  <c r="M4" i="18" s="1"/>
  <c r="C3" i="18"/>
  <c r="D3" i="18" s="1"/>
  <c r="E3" i="18" s="1"/>
  <c r="F3" i="18" s="1"/>
  <c r="G3" i="18" s="1"/>
  <c r="H3" i="18" s="1"/>
  <c r="I3" i="18" s="1"/>
  <c r="J3" i="18" s="1"/>
  <c r="K3" i="18" s="1"/>
  <c r="L3" i="18" s="1"/>
  <c r="M3" i="18" s="1"/>
  <c r="B2" i="18"/>
  <c r="B14" i="18" s="1"/>
  <c r="C2" i="19" l="1"/>
  <c r="C2" i="18"/>
  <c r="C14" i="18" s="1"/>
  <c r="H7" i="19"/>
  <c r="I7" i="19" s="1"/>
  <c r="J7" i="19" s="1"/>
  <c r="K7" i="19" s="1"/>
  <c r="L7" i="19" s="1"/>
  <c r="M7" i="19" s="1"/>
  <c r="E4" i="19"/>
  <c r="F4" i="19" s="1"/>
  <c r="G4" i="19" s="1"/>
  <c r="H4" i="19" s="1"/>
  <c r="I4" i="19" s="1"/>
  <c r="J4" i="19" s="1"/>
  <c r="K4" i="19" s="1"/>
  <c r="L4" i="19" s="1"/>
  <c r="M4" i="19" s="1"/>
  <c r="J9" i="19"/>
  <c r="K9" i="19" s="1"/>
  <c r="L9" i="19" s="1"/>
  <c r="M9" i="19" s="1"/>
  <c r="M12" i="19"/>
  <c r="C2" i="5"/>
  <c r="D2" i="5" s="1"/>
  <c r="C12" i="13"/>
  <c r="D12" i="13"/>
  <c r="E12" i="13"/>
  <c r="F12" i="13"/>
  <c r="G12" i="13"/>
  <c r="H12" i="13"/>
  <c r="I12" i="13"/>
  <c r="J12" i="13"/>
  <c r="K12" i="13"/>
  <c r="L12" i="13"/>
  <c r="M12" i="13"/>
  <c r="B12" i="13"/>
  <c r="C2" i="13"/>
  <c r="D2" i="13"/>
  <c r="E2" i="13"/>
  <c r="F2" i="13"/>
  <c r="G2" i="13"/>
  <c r="H2" i="13"/>
  <c r="I2" i="13"/>
  <c r="J2" i="13"/>
  <c r="K2" i="13"/>
  <c r="L2" i="13"/>
  <c r="M2" i="13"/>
  <c r="B2" i="13"/>
  <c r="M13" i="14"/>
  <c r="L12" i="14"/>
  <c r="K11" i="14"/>
  <c r="J10" i="14"/>
  <c r="I9" i="14"/>
  <c r="J9" i="14" s="1"/>
  <c r="K9" i="14" s="1"/>
  <c r="L9" i="14" s="1"/>
  <c r="M9" i="14" s="1"/>
  <c r="H8" i="14"/>
  <c r="G7" i="14"/>
  <c r="F6" i="14"/>
  <c r="E5" i="14"/>
  <c r="F5" i="14" s="1"/>
  <c r="G5" i="14" s="1"/>
  <c r="H5" i="14" s="1"/>
  <c r="I5" i="14" s="1"/>
  <c r="J5" i="14" s="1"/>
  <c r="K5" i="14" s="1"/>
  <c r="L5" i="14" s="1"/>
  <c r="M5" i="14" s="1"/>
  <c r="D4" i="14"/>
  <c r="C3" i="14"/>
  <c r="B2" i="14"/>
  <c r="M13" i="15"/>
  <c r="L12" i="15"/>
  <c r="M12" i="15" s="1"/>
  <c r="K11" i="15"/>
  <c r="J10" i="15"/>
  <c r="I9" i="15"/>
  <c r="J9" i="15" s="1"/>
  <c r="H8" i="15"/>
  <c r="I8" i="15" s="1"/>
  <c r="G7" i="15"/>
  <c r="F6" i="15"/>
  <c r="E5" i="15"/>
  <c r="F5" i="15" s="1"/>
  <c r="D4" i="15"/>
  <c r="E4" i="15" s="1"/>
  <c r="C3" i="15"/>
  <c r="B2" i="15"/>
  <c r="D2" i="18" l="1"/>
  <c r="E2" i="18" s="1"/>
  <c r="C14" i="19"/>
  <c r="D2" i="19"/>
  <c r="D14" i="18"/>
  <c r="E14" i="18"/>
  <c r="F2" i="18"/>
  <c r="E2" i="5"/>
  <c r="C2" i="14"/>
  <c r="D2" i="14" s="1"/>
  <c r="E2" i="14" s="1"/>
  <c r="D3" i="14"/>
  <c r="E3" i="14" s="1"/>
  <c r="F3" i="14" s="1"/>
  <c r="G3" i="14" s="1"/>
  <c r="H3" i="14" s="1"/>
  <c r="I3" i="14" s="1"/>
  <c r="J3" i="14" s="1"/>
  <c r="K3" i="14" s="1"/>
  <c r="L3" i="14" s="1"/>
  <c r="M3" i="14" s="1"/>
  <c r="G6" i="14"/>
  <c r="H6" i="14" s="1"/>
  <c r="I6" i="14" s="1"/>
  <c r="J6" i="14" s="1"/>
  <c r="K6" i="14" s="1"/>
  <c r="L6" i="14" s="1"/>
  <c r="M6" i="14" s="1"/>
  <c r="H7" i="14"/>
  <c r="I7" i="14" s="1"/>
  <c r="J7" i="14" s="1"/>
  <c r="K7" i="14" s="1"/>
  <c r="L7" i="14" s="1"/>
  <c r="M7" i="14" s="1"/>
  <c r="K10" i="14"/>
  <c r="L10" i="14" s="1"/>
  <c r="M10" i="14" s="1"/>
  <c r="L11" i="14"/>
  <c r="M11" i="14" s="1"/>
  <c r="E4" i="14"/>
  <c r="F4" i="14" s="1"/>
  <c r="G4" i="14" s="1"/>
  <c r="H4" i="14" s="1"/>
  <c r="I4" i="14" s="1"/>
  <c r="J4" i="14" s="1"/>
  <c r="K4" i="14" s="1"/>
  <c r="L4" i="14" s="1"/>
  <c r="M4" i="14" s="1"/>
  <c r="I8" i="14"/>
  <c r="J8" i="14" s="1"/>
  <c r="K8" i="14" s="1"/>
  <c r="L8" i="14" s="1"/>
  <c r="M8" i="14" s="1"/>
  <c r="M12" i="14"/>
  <c r="B14" i="14"/>
  <c r="B19" i="1" s="1"/>
  <c r="C2" i="15"/>
  <c r="D2" i="15" s="1"/>
  <c r="D3" i="15"/>
  <c r="E3" i="15" s="1"/>
  <c r="F3" i="15" s="1"/>
  <c r="G6" i="15"/>
  <c r="H6" i="15" s="1"/>
  <c r="I6" i="15" s="1"/>
  <c r="H7" i="15"/>
  <c r="I7" i="15" s="1"/>
  <c r="J7" i="15" s="1"/>
  <c r="K10" i="15"/>
  <c r="L10" i="15" s="1"/>
  <c r="M10" i="15" s="1"/>
  <c r="L11" i="15"/>
  <c r="M11" i="15" s="1"/>
  <c r="J8" i="15"/>
  <c r="G5" i="15"/>
  <c r="K9" i="15"/>
  <c r="F4" i="15"/>
  <c r="B14" i="15"/>
  <c r="B5" i="1" s="1"/>
  <c r="D14" i="19" l="1"/>
  <c r="E2" i="19"/>
  <c r="G2" i="18"/>
  <c r="F14" i="18"/>
  <c r="C14" i="14"/>
  <c r="C19" i="1" s="1"/>
  <c r="C14" i="15"/>
  <c r="C5" i="1" s="1"/>
  <c r="D14" i="14"/>
  <c r="D19" i="1" s="1"/>
  <c r="F2" i="5"/>
  <c r="F2" i="14"/>
  <c r="E14" i="14"/>
  <c r="D14" i="15"/>
  <c r="D5" i="1" s="1"/>
  <c r="E2" i="15"/>
  <c r="F2" i="15" s="1"/>
  <c r="G4" i="15"/>
  <c r="L9" i="15"/>
  <c r="K7" i="15"/>
  <c r="J6" i="15"/>
  <c r="H5" i="15"/>
  <c r="G3" i="15"/>
  <c r="K8" i="15"/>
  <c r="F2" i="19" l="1"/>
  <c r="E14" i="19"/>
  <c r="E19" i="1" s="1"/>
  <c r="G14" i="18"/>
  <c r="H2" i="18"/>
  <c r="G2" i="5"/>
  <c r="F14" i="14"/>
  <c r="G2" i="14"/>
  <c r="E14" i="15"/>
  <c r="E5" i="1" s="1"/>
  <c r="L8" i="15"/>
  <c r="F14" i="15"/>
  <c r="F5" i="1" s="1"/>
  <c r="G2" i="15"/>
  <c r="H3" i="15"/>
  <c r="I5" i="15"/>
  <c r="K6" i="15"/>
  <c r="L7" i="15"/>
  <c r="M9" i="15"/>
  <c r="H4" i="15"/>
  <c r="G2" i="19" l="1"/>
  <c r="F14" i="19"/>
  <c r="F19" i="1" s="1"/>
  <c r="I2" i="18"/>
  <c r="H14" i="18"/>
  <c r="H2" i="5"/>
  <c r="H2" i="14"/>
  <c r="G14" i="14"/>
  <c r="I4" i="15"/>
  <c r="M7" i="15"/>
  <c r="L6" i="15"/>
  <c r="I3" i="15"/>
  <c r="H2" i="15"/>
  <c r="G14" i="15"/>
  <c r="G5" i="1" s="1"/>
  <c r="J5" i="15"/>
  <c r="M8" i="15"/>
  <c r="G14" i="19" l="1"/>
  <c r="G19" i="1" s="1"/>
  <c r="H2" i="19"/>
  <c r="I14" i="18"/>
  <c r="J2" i="18"/>
  <c r="I2" i="5"/>
  <c r="H14" i="14"/>
  <c r="I2" i="14"/>
  <c r="K5" i="15"/>
  <c r="H14" i="15"/>
  <c r="H5" i="1" s="1"/>
  <c r="I2" i="15"/>
  <c r="J3" i="15"/>
  <c r="M6" i="15"/>
  <c r="J4" i="15"/>
  <c r="H14" i="19" l="1"/>
  <c r="H19" i="1" s="1"/>
  <c r="I2" i="19"/>
  <c r="K2" i="18"/>
  <c r="J14" i="18"/>
  <c r="J2" i="5"/>
  <c r="J2" i="14"/>
  <c r="I14" i="14"/>
  <c r="K3" i="15"/>
  <c r="L5" i="15"/>
  <c r="K4" i="15"/>
  <c r="J2" i="15"/>
  <c r="I14" i="15"/>
  <c r="I5" i="1" s="1"/>
  <c r="I14" i="19" l="1"/>
  <c r="I19" i="1" s="1"/>
  <c r="J2" i="19"/>
  <c r="K14" i="18"/>
  <c r="L2" i="18"/>
  <c r="K2" i="5"/>
  <c r="J14" i="14"/>
  <c r="K2" i="14"/>
  <c r="J14" i="15"/>
  <c r="J5" i="1" s="1"/>
  <c r="K2" i="15"/>
  <c r="L4" i="15"/>
  <c r="M5" i="15"/>
  <c r="L3" i="15"/>
  <c r="K2" i="19" l="1"/>
  <c r="J14" i="19"/>
  <c r="J19" i="1" s="1"/>
  <c r="M2" i="18"/>
  <c r="L14" i="18"/>
  <c r="L2" i="5"/>
  <c r="L2" i="14"/>
  <c r="K14" i="14"/>
  <c r="M3" i="15"/>
  <c r="M4" i="15"/>
  <c r="L2" i="15"/>
  <c r="K14" i="15"/>
  <c r="K5" i="1" s="1"/>
  <c r="K14" i="19" l="1"/>
  <c r="K19" i="1" s="1"/>
  <c r="L2" i="19"/>
  <c r="M14" i="18"/>
  <c r="M2" i="5"/>
  <c r="L14" i="14"/>
  <c r="M2" i="14"/>
  <c r="M14" i="14" s="1"/>
  <c r="L14" i="15"/>
  <c r="L5" i="1" s="1"/>
  <c r="M2" i="15"/>
  <c r="L14" i="19" l="1"/>
  <c r="L19" i="1" s="1"/>
  <c r="M2" i="19"/>
  <c r="M14" i="19" s="1"/>
  <c r="M19" i="1" s="1"/>
  <c r="M14" i="15"/>
  <c r="M5" i="1" s="1"/>
  <c r="M13" i="17" l="1"/>
  <c r="L12" i="17"/>
  <c r="K11" i="17"/>
  <c r="J10" i="17"/>
  <c r="K10" i="17" s="1"/>
  <c r="L10" i="17" s="1"/>
  <c r="M10" i="17" s="1"/>
  <c r="I9" i="17"/>
  <c r="H8" i="17"/>
  <c r="G7" i="17"/>
  <c r="F6" i="17"/>
  <c r="G6" i="17" s="1"/>
  <c r="H6" i="17" s="1"/>
  <c r="I6" i="17" s="1"/>
  <c r="J6" i="17" s="1"/>
  <c r="K6" i="17" s="1"/>
  <c r="L6" i="17" s="1"/>
  <c r="M6" i="17" s="1"/>
  <c r="E5" i="17"/>
  <c r="D4" i="17"/>
  <c r="C3" i="17"/>
  <c r="B2" i="17"/>
  <c r="C2" i="17" s="1"/>
  <c r="M13" i="16"/>
  <c r="L12" i="16"/>
  <c r="M12" i="16" s="1"/>
  <c r="K11" i="16"/>
  <c r="L11" i="16" s="1"/>
  <c r="M11" i="16" s="1"/>
  <c r="J10" i="16"/>
  <c r="K10" i="16" s="1"/>
  <c r="L10" i="16" s="1"/>
  <c r="M10" i="16" s="1"/>
  <c r="I9" i="16"/>
  <c r="J9" i="16" s="1"/>
  <c r="K9" i="16" s="1"/>
  <c r="L9" i="16" s="1"/>
  <c r="M9" i="16" s="1"/>
  <c r="H8" i="16"/>
  <c r="I8" i="16" s="1"/>
  <c r="J8" i="16" s="1"/>
  <c r="K8" i="16" s="1"/>
  <c r="L8" i="16" s="1"/>
  <c r="M8" i="16" s="1"/>
  <c r="G7" i="16"/>
  <c r="H7" i="16" s="1"/>
  <c r="I7" i="16" s="1"/>
  <c r="J7" i="16" s="1"/>
  <c r="K7" i="16" s="1"/>
  <c r="L7" i="16" s="1"/>
  <c r="M7" i="16" s="1"/>
  <c r="F6" i="16"/>
  <c r="G6" i="16" s="1"/>
  <c r="H6" i="16" s="1"/>
  <c r="I6" i="16" s="1"/>
  <c r="J6" i="16" s="1"/>
  <c r="K6" i="16" s="1"/>
  <c r="L6" i="16" s="1"/>
  <c r="M6" i="16" s="1"/>
  <c r="E5" i="16"/>
  <c r="F5" i="16" s="1"/>
  <c r="G5" i="16" s="1"/>
  <c r="H5" i="16" s="1"/>
  <c r="I5" i="16" s="1"/>
  <c r="J5" i="16" s="1"/>
  <c r="K5" i="16" s="1"/>
  <c r="L5" i="16" s="1"/>
  <c r="M5" i="16" s="1"/>
  <c r="D4" i="16"/>
  <c r="E4" i="16" s="1"/>
  <c r="F4" i="16" s="1"/>
  <c r="G4" i="16" s="1"/>
  <c r="H4" i="16" s="1"/>
  <c r="I4" i="16" s="1"/>
  <c r="J4" i="16" s="1"/>
  <c r="K4" i="16" s="1"/>
  <c r="L4" i="16" s="1"/>
  <c r="M4" i="16" s="1"/>
  <c r="C3" i="16"/>
  <c r="D3" i="16" s="1"/>
  <c r="E3" i="16" s="1"/>
  <c r="F3" i="16" s="1"/>
  <c r="G3" i="16" s="1"/>
  <c r="H3" i="16" s="1"/>
  <c r="I3" i="16" s="1"/>
  <c r="J3" i="16" s="1"/>
  <c r="K3" i="16" s="1"/>
  <c r="L3" i="16" s="1"/>
  <c r="M3" i="16" s="1"/>
  <c r="B2" i="16"/>
  <c r="C2" i="16" s="1"/>
  <c r="F5" i="17" l="1"/>
  <c r="G5" i="17" s="1"/>
  <c r="H5" i="17" s="1"/>
  <c r="I5" i="17" s="1"/>
  <c r="J5" i="17" s="1"/>
  <c r="K5" i="17" s="1"/>
  <c r="L5" i="17" s="1"/>
  <c r="M5" i="17" s="1"/>
  <c r="I8" i="17"/>
  <c r="J8" i="17" s="1"/>
  <c r="K8" i="17" s="1"/>
  <c r="L8" i="17" s="1"/>
  <c r="M8" i="17" s="1"/>
  <c r="E4" i="17"/>
  <c r="F4" i="17" s="1"/>
  <c r="G4" i="17" s="1"/>
  <c r="H4" i="17" s="1"/>
  <c r="I4" i="17" s="1"/>
  <c r="J4" i="17" s="1"/>
  <c r="K4" i="17" s="1"/>
  <c r="L4" i="17" s="1"/>
  <c r="M4" i="17" s="1"/>
  <c r="J9" i="17"/>
  <c r="K9" i="17" s="1"/>
  <c r="L9" i="17" s="1"/>
  <c r="M9" i="17" s="1"/>
  <c r="M12" i="17"/>
  <c r="C14" i="17"/>
  <c r="D2" i="17"/>
  <c r="B14" i="17"/>
  <c r="D3" i="17"/>
  <c r="E3" i="17" s="1"/>
  <c r="F3" i="17" s="1"/>
  <c r="G3" i="17" s="1"/>
  <c r="H3" i="17" s="1"/>
  <c r="I3" i="17" s="1"/>
  <c r="J3" i="17" s="1"/>
  <c r="K3" i="17" s="1"/>
  <c r="L3" i="17" s="1"/>
  <c r="M3" i="17" s="1"/>
  <c r="H7" i="17"/>
  <c r="I7" i="17" s="1"/>
  <c r="J7" i="17" s="1"/>
  <c r="K7" i="17" s="1"/>
  <c r="L7" i="17" s="1"/>
  <c r="M7" i="17" s="1"/>
  <c r="L11" i="17"/>
  <c r="M11" i="17" s="1"/>
  <c r="C14" i="16"/>
  <c r="D2" i="16"/>
  <c r="B14" i="16"/>
  <c r="M13" i="8"/>
  <c r="L12" i="8"/>
  <c r="K11" i="8"/>
  <c r="J10" i="8"/>
  <c r="I9" i="8"/>
  <c r="H8" i="8"/>
  <c r="I8" i="8" s="1"/>
  <c r="J8" i="8" s="1"/>
  <c r="K8" i="8" s="1"/>
  <c r="L8" i="8" s="1"/>
  <c r="M8" i="8" s="1"/>
  <c r="G7" i="8"/>
  <c r="F6" i="8"/>
  <c r="E5" i="8"/>
  <c r="F5" i="8" s="1"/>
  <c r="G5" i="8" s="1"/>
  <c r="H5" i="8" s="1"/>
  <c r="I5" i="8" s="1"/>
  <c r="J5" i="8" s="1"/>
  <c r="K5" i="8" s="1"/>
  <c r="L5" i="8" s="1"/>
  <c r="M5" i="8" s="1"/>
  <c r="D4" i="8"/>
  <c r="C3" i="8"/>
  <c r="B2" i="8"/>
  <c r="M13" i="10"/>
  <c r="L12" i="10"/>
  <c r="M12" i="10" s="1"/>
  <c r="K11" i="10"/>
  <c r="L11" i="10" s="1"/>
  <c r="M11" i="10" s="1"/>
  <c r="J10" i="10"/>
  <c r="K10" i="10" s="1"/>
  <c r="L10" i="10" s="1"/>
  <c r="M10" i="10" s="1"/>
  <c r="I9" i="10"/>
  <c r="J9" i="10" s="1"/>
  <c r="K9" i="10" s="1"/>
  <c r="L9" i="10" s="1"/>
  <c r="M9" i="10" s="1"/>
  <c r="H8" i="10"/>
  <c r="I8" i="10" s="1"/>
  <c r="J8" i="10" s="1"/>
  <c r="K8" i="10" s="1"/>
  <c r="L8" i="10" s="1"/>
  <c r="M8" i="10" s="1"/>
  <c r="G7" i="10"/>
  <c r="H7" i="10" s="1"/>
  <c r="I7" i="10" s="1"/>
  <c r="J7" i="10" s="1"/>
  <c r="K7" i="10" s="1"/>
  <c r="L7" i="10" s="1"/>
  <c r="M7" i="10" s="1"/>
  <c r="F6" i="10"/>
  <c r="G6" i="10" s="1"/>
  <c r="H6" i="10" s="1"/>
  <c r="I6" i="10" s="1"/>
  <c r="J6" i="10" s="1"/>
  <c r="K6" i="10" s="1"/>
  <c r="L6" i="10" s="1"/>
  <c r="M6" i="10" s="1"/>
  <c r="E5" i="10"/>
  <c r="F5" i="10" s="1"/>
  <c r="G5" i="10" s="1"/>
  <c r="H5" i="10" s="1"/>
  <c r="I5" i="10" s="1"/>
  <c r="J5" i="10" s="1"/>
  <c r="K5" i="10" s="1"/>
  <c r="L5" i="10" s="1"/>
  <c r="M5" i="10" s="1"/>
  <c r="D4" i="10"/>
  <c r="E4" i="10" s="1"/>
  <c r="F4" i="10" s="1"/>
  <c r="G4" i="10" s="1"/>
  <c r="H4" i="10" s="1"/>
  <c r="I4" i="10" s="1"/>
  <c r="J4" i="10" s="1"/>
  <c r="K4" i="10" s="1"/>
  <c r="L4" i="10" s="1"/>
  <c r="M4" i="10" s="1"/>
  <c r="C3" i="10"/>
  <c r="D3" i="10" s="1"/>
  <c r="E3" i="10" s="1"/>
  <c r="F3" i="10" s="1"/>
  <c r="G3" i="10" s="1"/>
  <c r="H3" i="10" s="1"/>
  <c r="I3" i="10" s="1"/>
  <c r="J3" i="10" s="1"/>
  <c r="K3" i="10" s="1"/>
  <c r="L3" i="10" s="1"/>
  <c r="M3" i="10" s="1"/>
  <c r="B2" i="10"/>
  <c r="C2" i="10" s="1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E4" i="8" l="1"/>
  <c r="F4" i="8" s="1"/>
  <c r="G4" i="8" s="1"/>
  <c r="H4" i="8" s="1"/>
  <c r="I4" i="8" s="1"/>
  <c r="J4" i="8" s="1"/>
  <c r="K4" i="8" s="1"/>
  <c r="L4" i="8" s="1"/>
  <c r="M4" i="8" s="1"/>
  <c r="J9" i="8"/>
  <c r="K9" i="8" s="1"/>
  <c r="L9" i="8" s="1"/>
  <c r="M9" i="8" s="1"/>
  <c r="M12" i="8"/>
  <c r="E2" i="17"/>
  <c r="D14" i="17"/>
  <c r="E2" i="16"/>
  <c r="D14" i="16"/>
  <c r="D3" i="8"/>
  <c r="E3" i="8" s="1"/>
  <c r="F3" i="8" s="1"/>
  <c r="G3" i="8" s="1"/>
  <c r="H3" i="8" s="1"/>
  <c r="I3" i="8" s="1"/>
  <c r="J3" i="8" s="1"/>
  <c r="K3" i="8" s="1"/>
  <c r="L3" i="8" s="1"/>
  <c r="M3" i="8" s="1"/>
  <c r="H7" i="8"/>
  <c r="I7" i="8" s="1"/>
  <c r="J7" i="8" s="1"/>
  <c r="K7" i="8" s="1"/>
  <c r="L7" i="8" s="1"/>
  <c r="M7" i="8" s="1"/>
  <c r="C2" i="8"/>
  <c r="D2" i="8" s="1"/>
  <c r="E2" i="8" s="1"/>
  <c r="F2" i="8" s="1"/>
  <c r="G2" i="8" s="1"/>
  <c r="H2" i="8" s="1"/>
  <c r="I2" i="8" s="1"/>
  <c r="J2" i="8" s="1"/>
  <c r="K2" i="8" s="1"/>
  <c r="L2" i="8" s="1"/>
  <c r="M2" i="8" s="1"/>
  <c r="G6" i="8"/>
  <c r="H6" i="8" s="1"/>
  <c r="I6" i="8" s="1"/>
  <c r="J6" i="8" s="1"/>
  <c r="K6" i="8" s="1"/>
  <c r="L6" i="8" s="1"/>
  <c r="M6" i="8" s="1"/>
  <c r="K10" i="8"/>
  <c r="L10" i="8" s="1"/>
  <c r="M10" i="8" s="1"/>
  <c r="L11" i="8"/>
  <c r="M11" i="8" s="1"/>
  <c r="M13" i="9"/>
  <c r="L12" i="9"/>
  <c r="M12" i="9" s="1"/>
  <c r="K11" i="9"/>
  <c r="L11" i="9" s="1"/>
  <c r="M11" i="9" s="1"/>
  <c r="J10" i="9"/>
  <c r="K10" i="9" s="1"/>
  <c r="L10" i="9" s="1"/>
  <c r="M10" i="9" s="1"/>
  <c r="I9" i="9"/>
  <c r="J9" i="9" s="1"/>
  <c r="K9" i="9" s="1"/>
  <c r="L9" i="9" s="1"/>
  <c r="M9" i="9" s="1"/>
  <c r="H8" i="9"/>
  <c r="I8" i="9" s="1"/>
  <c r="J8" i="9" s="1"/>
  <c r="K8" i="9" s="1"/>
  <c r="L8" i="9" s="1"/>
  <c r="M8" i="9" s="1"/>
  <c r="G7" i="9"/>
  <c r="H7" i="9" s="1"/>
  <c r="I7" i="9" s="1"/>
  <c r="J7" i="9" s="1"/>
  <c r="K7" i="9" s="1"/>
  <c r="L7" i="9" s="1"/>
  <c r="M7" i="9" s="1"/>
  <c r="F6" i="9"/>
  <c r="G6" i="9" s="1"/>
  <c r="H6" i="9" s="1"/>
  <c r="I6" i="9" s="1"/>
  <c r="J6" i="9" s="1"/>
  <c r="K6" i="9" s="1"/>
  <c r="L6" i="9" s="1"/>
  <c r="M6" i="9" s="1"/>
  <c r="E5" i="9"/>
  <c r="F5" i="9" s="1"/>
  <c r="G5" i="9" s="1"/>
  <c r="H5" i="9" s="1"/>
  <c r="I5" i="9" s="1"/>
  <c r="J5" i="9" s="1"/>
  <c r="K5" i="9" s="1"/>
  <c r="L5" i="9" s="1"/>
  <c r="M5" i="9" s="1"/>
  <c r="D4" i="9"/>
  <c r="E4" i="9" s="1"/>
  <c r="F4" i="9" s="1"/>
  <c r="G4" i="9" s="1"/>
  <c r="H4" i="9" s="1"/>
  <c r="I4" i="9" s="1"/>
  <c r="J4" i="9" s="1"/>
  <c r="K4" i="9" s="1"/>
  <c r="L4" i="9" s="1"/>
  <c r="M4" i="9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B2" i="9"/>
  <c r="C2" i="9" s="1"/>
  <c r="D2" i="9" s="1"/>
  <c r="E2" i="9" s="1"/>
  <c r="F2" i="9" s="1"/>
  <c r="G2" i="9" s="1"/>
  <c r="H2" i="9" s="1"/>
  <c r="I2" i="9" s="1"/>
  <c r="J2" i="9" s="1"/>
  <c r="K2" i="9" s="1"/>
  <c r="L2" i="9" s="1"/>
  <c r="M2" i="9" s="1"/>
  <c r="M13" i="11"/>
  <c r="L12" i="11"/>
  <c r="M12" i="11" s="1"/>
  <c r="K11" i="11"/>
  <c r="L11" i="11" s="1"/>
  <c r="M11" i="11" s="1"/>
  <c r="J10" i="11"/>
  <c r="K10" i="11" s="1"/>
  <c r="L10" i="11" s="1"/>
  <c r="M10" i="11" s="1"/>
  <c r="I9" i="11"/>
  <c r="J9" i="11" s="1"/>
  <c r="K9" i="11" s="1"/>
  <c r="L9" i="11" s="1"/>
  <c r="M9" i="11" s="1"/>
  <c r="H8" i="11"/>
  <c r="I8" i="11" s="1"/>
  <c r="J8" i="11" s="1"/>
  <c r="K8" i="11" s="1"/>
  <c r="L8" i="11" s="1"/>
  <c r="M8" i="11" s="1"/>
  <c r="G7" i="11"/>
  <c r="H7" i="11" s="1"/>
  <c r="I7" i="11" s="1"/>
  <c r="J7" i="11" s="1"/>
  <c r="K7" i="11" s="1"/>
  <c r="L7" i="11" s="1"/>
  <c r="M7" i="11" s="1"/>
  <c r="F6" i="11"/>
  <c r="G6" i="11" s="1"/>
  <c r="H6" i="11" s="1"/>
  <c r="I6" i="11" s="1"/>
  <c r="J6" i="11" s="1"/>
  <c r="K6" i="11" s="1"/>
  <c r="L6" i="11" s="1"/>
  <c r="M6" i="11" s="1"/>
  <c r="E5" i="11"/>
  <c r="F5" i="11" s="1"/>
  <c r="G5" i="11" s="1"/>
  <c r="H5" i="11" s="1"/>
  <c r="I5" i="11" s="1"/>
  <c r="J5" i="11" s="1"/>
  <c r="K5" i="11" s="1"/>
  <c r="L5" i="11" s="1"/>
  <c r="M5" i="11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C3" i="11"/>
  <c r="D3" i="11" s="1"/>
  <c r="E3" i="11" s="1"/>
  <c r="F3" i="11" s="1"/>
  <c r="G3" i="11" s="1"/>
  <c r="H3" i="11" s="1"/>
  <c r="I3" i="11" s="1"/>
  <c r="J3" i="11" s="1"/>
  <c r="K3" i="11" s="1"/>
  <c r="L3" i="11" s="1"/>
  <c r="M3" i="11" s="1"/>
  <c r="B2" i="11"/>
  <c r="C2" i="11" s="1"/>
  <c r="D2" i="11" s="1"/>
  <c r="E2" i="11" s="1"/>
  <c r="F2" i="11" s="1"/>
  <c r="G2" i="11" s="1"/>
  <c r="H2" i="11" s="1"/>
  <c r="I2" i="11" s="1"/>
  <c r="J2" i="11" s="1"/>
  <c r="K2" i="11" s="1"/>
  <c r="L2" i="11" s="1"/>
  <c r="M2" i="11" s="1"/>
  <c r="E14" i="17" l="1"/>
  <c r="F2" i="17"/>
  <c r="E14" i="16"/>
  <c r="F2" i="16"/>
  <c r="G2" i="17" l="1"/>
  <c r="F14" i="17"/>
  <c r="G2" i="16"/>
  <c r="F14" i="16"/>
  <c r="G14" i="17" l="1"/>
  <c r="H2" i="17"/>
  <c r="G14" i="16"/>
  <c r="H2" i="16"/>
  <c r="I2" i="17" l="1"/>
  <c r="H14" i="17"/>
  <c r="I2" i="16"/>
  <c r="H14" i="16"/>
  <c r="I14" i="17" l="1"/>
  <c r="J2" i="17"/>
  <c r="I14" i="16"/>
  <c r="J2" i="16"/>
  <c r="K2" i="17" l="1"/>
  <c r="J14" i="17"/>
  <c r="K2" i="16"/>
  <c r="J14" i="16"/>
  <c r="K14" i="17" l="1"/>
  <c r="L2" i="17"/>
  <c r="K14" i="16"/>
  <c r="L2" i="16"/>
  <c r="M2" i="17" l="1"/>
  <c r="M14" i="17" s="1"/>
  <c r="L14" i="17"/>
  <c r="M2" i="16"/>
  <c r="L14" i="16"/>
  <c r="M14" i="16" l="1"/>
  <c r="M13" i="7" l="1"/>
  <c r="L12" i="7"/>
  <c r="M12" i="7" s="1"/>
  <c r="K11" i="7"/>
  <c r="L11" i="7" s="1"/>
  <c r="M11" i="7" s="1"/>
  <c r="J10" i="7"/>
  <c r="K10" i="7" s="1"/>
  <c r="L10" i="7" s="1"/>
  <c r="M10" i="7" s="1"/>
  <c r="I9" i="7"/>
  <c r="J9" i="7" s="1"/>
  <c r="K9" i="7" s="1"/>
  <c r="L9" i="7" s="1"/>
  <c r="M9" i="7" s="1"/>
  <c r="H8" i="7"/>
  <c r="I8" i="7" s="1"/>
  <c r="J8" i="7" s="1"/>
  <c r="K8" i="7" s="1"/>
  <c r="L8" i="7" s="1"/>
  <c r="M8" i="7" s="1"/>
  <c r="G7" i="7"/>
  <c r="H7" i="7" s="1"/>
  <c r="I7" i="7" s="1"/>
  <c r="J7" i="7" s="1"/>
  <c r="K7" i="7" s="1"/>
  <c r="L7" i="7" s="1"/>
  <c r="M7" i="7" s="1"/>
  <c r="F6" i="7"/>
  <c r="G6" i="7" s="1"/>
  <c r="H6" i="7" s="1"/>
  <c r="I6" i="7" s="1"/>
  <c r="J6" i="7" s="1"/>
  <c r="K6" i="7" s="1"/>
  <c r="L6" i="7" s="1"/>
  <c r="M6" i="7" s="1"/>
  <c r="E5" i="7"/>
  <c r="F5" i="7" s="1"/>
  <c r="G5" i="7" s="1"/>
  <c r="H5" i="7" s="1"/>
  <c r="I5" i="7" s="1"/>
  <c r="J5" i="7" s="1"/>
  <c r="K5" i="7" s="1"/>
  <c r="L5" i="7" s="1"/>
  <c r="M5" i="7" s="1"/>
  <c r="D4" i="7"/>
  <c r="E4" i="7" s="1"/>
  <c r="F4" i="7" s="1"/>
  <c r="G4" i="7" s="1"/>
  <c r="H4" i="7" s="1"/>
  <c r="I4" i="7" s="1"/>
  <c r="J4" i="7" s="1"/>
  <c r="K4" i="7" s="1"/>
  <c r="L4" i="7" s="1"/>
  <c r="M4" i="7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B2" i="7"/>
  <c r="C2" i="7" s="1"/>
  <c r="D2" i="7" s="1"/>
  <c r="E2" i="7" s="1"/>
  <c r="F2" i="7" s="1"/>
  <c r="G2" i="7" s="1"/>
  <c r="H2" i="7" s="1"/>
  <c r="I2" i="7" s="1"/>
  <c r="J2" i="7" s="1"/>
  <c r="K2" i="7" s="1"/>
  <c r="L2" i="7" s="1"/>
  <c r="M2" i="7" s="1"/>
  <c r="M13" i="6"/>
  <c r="L12" i="6"/>
  <c r="M12" i="6" s="1"/>
  <c r="K11" i="6"/>
  <c r="L11" i="6" s="1"/>
  <c r="M11" i="6" s="1"/>
  <c r="J10" i="6"/>
  <c r="K10" i="6" s="1"/>
  <c r="L10" i="6" s="1"/>
  <c r="M10" i="6" s="1"/>
  <c r="I9" i="6"/>
  <c r="J9" i="6" s="1"/>
  <c r="K9" i="6" s="1"/>
  <c r="L9" i="6" s="1"/>
  <c r="M9" i="6" s="1"/>
  <c r="H8" i="6"/>
  <c r="I8" i="6" s="1"/>
  <c r="J8" i="6" s="1"/>
  <c r="K8" i="6" s="1"/>
  <c r="L8" i="6" s="1"/>
  <c r="M8" i="6" s="1"/>
  <c r="G7" i="6"/>
  <c r="H7" i="6" s="1"/>
  <c r="I7" i="6" s="1"/>
  <c r="J7" i="6" s="1"/>
  <c r="K7" i="6" s="1"/>
  <c r="L7" i="6" s="1"/>
  <c r="M7" i="6" s="1"/>
  <c r="F6" i="6"/>
  <c r="G6" i="6" s="1"/>
  <c r="H6" i="6" s="1"/>
  <c r="I6" i="6" s="1"/>
  <c r="J6" i="6" s="1"/>
  <c r="K6" i="6" s="1"/>
  <c r="L6" i="6" s="1"/>
  <c r="M6" i="6" s="1"/>
  <c r="E5" i="6"/>
  <c r="F5" i="6" s="1"/>
  <c r="G5" i="6" s="1"/>
  <c r="H5" i="6" s="1"/>
  <c r="I5" i="6" s="1"/>
  <c r="J5" i="6" s="1"/>
  <c r="K5" i="6" s="1"/>
  <c r="L5" i="6" s="1"/>
  <c r="M5" i="6" s="1"/>
  <c r="D4" i="6"/>
  <c r="E4" i="6" s="1"/>
  <c r="F4" i="6" s="1"/>
  <c r="G4" i="6" s="1"/>
  <c r="H4" i="6" s="1"/>
  <c r="I4" i="6" s="1"/>
  <c r="J4" i="6" s="1"/>
  <c r="K4" i="6" s="1"/>
  <c r="L4" i="6" s="1"/>
  <c r="M4" i="6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B2" i="6"/>
  <c r="C2" i="6" s="1"/>
  <c r="D2" i="6" s="1"/>
  <c r="E2" i="6" s="1"/>
  <c r="F2" i="6" s="1"/>
  <c r="G2" i="6" s="1"/>
  <c r="H2" i="6" s="1"/>
  <c r="I2" i="6" s="1"/>
  <c r="J2" i="6" s="1"/>
  <c r="K2" i="6" s="1"/>
  <c r="L2" i="6" s="1"/>
  <c r="M2" i="6" s="1"/>
  <c r="M14" i="13" l="1"/>
  <c r="L14" i="13"/>
  <c r="K14" i="13"/>
  <c r="J14" i="13"/>
  <c r="I14" i="13"/>
  <c r="H14" i="13"/>
  <c r="G14" i="13"/>
  <c r="F14" i="13"/>
  <c r="E14" i="13"/>
  <c r="D14" i="13"/>
  <c r="C14" i="13"/>
  <c r="B14" i="13"/>
  <c r="M4" i="13"/>
  <c r="L4" i="13"/>
  <c r="K4" i="13"/>
  <c r="J4" i="13"/>
  <c r="I4" i="13"/>
  <c r="H4" i="13"/>
  <c r="G4" i="13"/>
  <c r="F4" i="13"/>
  <c r="E4" i="13"/>
  <c r="D4" i="13"/>
  <c r="C4" i="13"/>
  <c r="B4" i="13"/>
  <c r="B8" i="13" l="1"/>
  <c r="C3" i="13" s="1"/>
  <c r="C8" i="13" s="1"/>
  <c r="D3" i="13" s="1"/>
  <c r="B18" i="13"/>
  <c r="B22" i="1" s="1"/>
  <c r="B8" i="1" l="1"/>
  <c r="C13" i="13"/>
  <c r="C18" i="13" s="1"/>
  <c r="D13" i="13" s="1"/>
  <c r="D18" i="13" s="1"/>
  <c r="D8" i="13"/>
  <c r="E3" i="13" s="1"/>
  <c r="C8" i="1"/>
  <c r="I10" i="5"/>
  <c r="J11" i="5"/>
  <c r="J25" i="5" s="1"/>
  <c r="J91" i="6" s="1"/>
  <c r="J10" i="5"/>
  <c r="J24" i="5" s="1"/>
  <c r="J90" i="6" s="1"/>
  <c r="K12" i="5"/>
  <c r="K26" i="5" s="1"/>
  <c r="K92" i="6" s="1"/>
  <c r="K11" i="5"/>
  <c r="K25" i="5" s="1"/>
  <c r="K91" i="6" s="1"/>
  <c r="K10" i="5"/>
  <c r="K24" i="5" s="1"/>
  <c r="K90" i="6" s="1"/>
  <c r="L13" i="5"/>
  <c r="L27" i="5" s="1"/>
  <c r="L93" i="6" s="1"/>
  <c r="L12" i="5"/>
  <c r="L26" i="5" s="1"/>
  <c r="L92" i="6" s="1"/>
  <c r="L11" i="5"/>
  <c r="L25" i="5" s="1"/>
  <c r="L91" i="6" s="1"/>
  <c r="L10" i="5"/>
  <c r="L24" i="5" s="1"/>
  <c r="L90" i="6" s="1"/>
  <c r="M9" i="5"/>
  <c r="M23" i="5" s="1"/>
  <c r="M89" i="6" s="1"/>
  <c r="M10" i="5"/>
  <c r="M24" i="5" s="1"/>
  <c r="M90" i="6" s="1"/>
  <c r="M11" i="5"/>
  <c r="M25" i="5" s="1"/>
  <c r="M91" i="6" s="1"/>
  <c r="M12" i="5"/>
  <c r="M26" i="5" s="1"/>
  <c r="M92" i="6" s="1"/>
  <c r="M14" i="5"/>
  <c r="M28" i="5" s="1"/>
  <c r="M94" i="6" s="1"/>
  <c r="M13" i="5"/>
  <c r="L9" i="5"/>
  <c r="K9" i="5"/>
  <c r="K23" i="5" s="1"/>
  <c r="K89" i="6" s="1"/>
  <c r="J9" i="5"/>
  <c r="J23" i="5" s="1"/>
  <c r="J89" i="6" s="1"/>
  <c r="I9" i="5"/>
  <c r="I23" i="5" s="1"/>
  <c r="I89" i="6" s="1"/>
  <c r="H9" i="5"/>
  <c r="H23" i="5" s="1"/>
  <c r="H89" i="6" s="1"/>
  <c r="M8" i="5"/>
  <c r="M22" i="5" s="1"/>
  <c r="M88" i="6" s="1"/>
  <c r="L8" i="5"/>
  <c r="L22" i="5" s="1"/>
  <c r="L88" i="6" s="1"/>
  <c r="K8" i="5"/>
  <c r="K22" i="5" s="1"/>
  <c r="K88" i="6" s="1"/>
  <c r="J8" i="5"/>
  <c r="J22" i="5" s="1"/>
  <c r="J88" i="6" s="1"/>
  <c r="I8" i="5"/>
  <c r="I22" i="5" s="1"/>
  <c r="I88" i="6" s="1"/>
  <c r="H8" i="5"/>
  <c r="H22" i="5" s="1"/>
  <c r="H88" i="6" s="1"/>
  <c r="G8" i="5"/>
  <c r="G22" i="5" s="1"/>
  <c r="G88" i="6" s="1"/>
  <c r="M7" i="5"/>
  <c r="M21" i="5" s="1"/>
  <c r="M87" i="6" s="1"/>
  <c r="L7" i="5"/>
  <c r="K7" i="5"/>
  <c r="K21" i="5" s="1"/>
  <c r="K87" i="6" s="1"/>
  <c r="J7" i="5"/>
  <c r="J21" i="5" s="1"/>
  <c r="J87" i="6" s="1"/>
  <c r="I7" i="5"/>
  <c r="I21" i="5" s="1"/>
  <c r="I87" i="6" s="1"/>
  <c r="H7" i="5"/>
  <c r="H21" i="5" s="1"/>
  <c r="H87" i="6" s="1"/>
  <c r="G7" i="5"/>
  <c r="G21" i="5" s="1"/>
  <c r="G87" i="6" s="1"/>
  <c r="F7" i="5"/>
  <c r="F21" i="5" s="1"/>
  <c r="F87" i="6" s="1"/>
  <c r="M6" i="5"/>
  <c r="M20" i="5" s="1"/>
  <c r="M86" i="6" s="1"/>
  <c r="L6" i="5"/>
  <c r="L20" i="5" s="1"/>
  <c r="L86" i="6" s="1"/>
  <c r="K6" i="5"/>
  <c r="K20" i="5" s="1"/>
  <c r="K86" i="6" s="1"/>
  <c r="J6" i="5"/>
  <c r="J20" i="5" s="1"/>
  <c r="J86" i="6" s="1"/>
  <c r="I6" i="5"/>
  <c r="I20" i="5" s="1"/>
  <c r="I86" i="6" s="1"/>
  <c r="H6" i="5"/>
  <c r="H20" i="5" s="1"/>
  <c r="H86" i="6" s="1"/>
  <c r="G6" i="5"/>
  <c r="G20" i="5" s="1"/>
  <c r="G86" i="6" s="1"/>
  <c r="F6" i="5"/>
  <c r="F20" i="5" s="1"/>
  <c r="F86" i="6" s="1"/>
  <c r="E6" i="5"/>
  <c r="E20" i="5" s="1"/>
  <c r="E86" i="6" s="1"/>
  <c r="E5" i="5"/>
  <c r="E19" i="5" s="1"/>
  <c r="E85" i="6" s="1"/>
  <c r="I24" i="5"/>
  <c r="I90" i="6" s="1"/>
  <c r="L21" i="5"/>
  <c r="L87" i="6" s="1"/>
  <c r="L23" i="5"/>
  <c r="L89" i="6" s="1"/>
  <c r="M27" i="5"/>
  <c r="M93" i="6" s="1"/>
  <c r="D5" i="5"/>
  <c r="D19" i="5" s="1"/>
  <c r="D85" i="6" s="1"/>
  <c r="F5" i="5"/>
  <c r="F19" i="5" s="1"/>
  <c r="F85" i="6" s="1"/>
  <c r="G5" i="5"/>
  <c r="G19" i="5" s="1"/>
  <c r="G85" i="6" s="1"/>
  <c r="H5" i="5"/>
  <c r="H19" i="5" s="1"/>
  <c r="H85" i="6" s="1"/>
  <c r="I5" i="5"/>
  <c r="I19" i="5" s="1"/>
  <c r="I85" i="6" s="1"/>
  <c r="J5" i="5"/>
  <c r="J19" i="5" s="1"/>
  <c r="J85" i="6" s="1"/>
  <c r="K5" i="5"/>
  <c r="K19" i="5" s="1"/>
  <c r="K85" i="6" s="1"/>
  <c r="L5" i="5"/>
  <c r="L19" i="5" s="1"/>
  <c r="L85" i="6" s="1"/>
  <c r="M5" i="5"/>
  <c r="M19" i="5" s="1"/>
  <c r="M85" i="6" s="1"/>
  <c r="M4" i="5"/>
  <c r="M18" i="5" s="1"/>
  <c r="M84" i="6" s="1"/>
  <c r="L4" i="5"/>
  <c r="L18" i="5" s="1"/>
  <c r="L84" i="6" s="1"/>
  <c r="K4" i="5"/>
  <c r="K18" i="5" s="1"/>
  <c r="K84" i="6" s="1"/>
  <c r="J4" i="5"/>
  <c r="J18" i="5" s="1"/>
  <c r="J84" i="6" s="1"/>
  <c r="I4" i="5"/>
  <c r="I18" i="5" s="1"/>
  <c r="I84" i="6" s="1"/>
  <c r="H4" i="5"/>
  <c r="H18" i="5" s="1"/>
  <c r="H84" i="6" s="1"/>
  <c r="G4" i="5"/>
  <c r="G18" i="5" s="1"/>
  <c r="G84" i="6" s="1"/>
  <c r="F4" i="5"/>
  <c r="F18" i="5" s="1"/>
  <c r="F84" i="6" s="1"/>
  <c r="E4" i="5"/>
  <c r="E18" i="5" s="1"/>
  <c r="E84" i="6" s="1"/>
  <c r="D4" i="5"/>
  <c r="D18" i="5" s="1"/>
  <c r="D84" i="6" s="1"/>
  <c r="C4" i="5"/>
  <c r="C18" i="5" s="1"/>
  <c r="C84" i="6" s="1"/>
  <c r="B3" i="5"/>
  <c r="B17" i="5" s="1"/>
  <c r="C3" i="5"/>
  <c r="C17" i="5" s="1"/>
  <c r="D3" i="5"/>
  <c r="D17" i="5" s="1"/>
  <c r="E3" i="5"/>
  <c r="E17" i="5" s="1"/>
  <c r="F3" i="5"/>
  <c r="F17" i="5" s="1"/>
  <c r="G3" i="5"/>
  <c r="G17" i="5" s="1"/>
  <c r="H3" i="5"/>
  <c r="H17" i="5" s="1"/>
  <c r="I3" i="5"/>
  <c r="I17" i="5" s="1"/>
  <c r="J3" i="5"/>
  <c r="J17" i="5" s="1"/>
  <c r="K3" i="5"/>
  <c r="K17" i="5" s="1"/>
  <c r="L3" i="5"/>
  <c r="L17" i="5" s="1"/>
  <c r="M3" i="5"/>
  <c r="C14" i="11"/>
  <c r="C6" i="1" s="1"/>
  <c r="D14" i="11"/>
  <c r="D6" i="1" s="1"/>
  <c r="E14" i="11"/>
  <c r="E6" i="1" s="1"/>
  <c r="F14" i="11"/>
  <c r="F6" i="1" s="1"/>
  <c r="G14" i="11"/>
  <c r="G6" i="1" s="1"/>
  <c r="H14" i="11"/>
  <c r="H6" i="1" s="1"/>
  <c r="I14" i="11"/>
  <c r="I6" i="1" s="1"/>
  <c r="J14" i="11"/>
  <c r="J6" i="1" s="1"/>
  <c r="K14" i="11"/>
  <c r="K6" i="1" s="1"/>
  <c r="L14" i="11"/>
  <c r="L6" i="1" s="1"/>
  <c r="M14" i="11"/>
  <c r="M6" i="1" s="1"/>
  <c r="M14" i="8"/>
  <c r="M21" i="1" s="1"/>
  <c r="L14" i="8"/>
  <c r="L21" i="1" s="1"/>
  <c r="K14" i="8"/>
  <c r="K21" i="1" s="1"/>
  <c r="J14" i="8"/>
  <c r="J21" i="1" s="1"/>
  <c r="I14" i="8"/>
  <c r="I21" i="1" s="1"/>
  <c r="H14" i="8"/>
  <c r="H21" i="1" s="1"/>
  <c r="G14" i="8"/>
  <c r="G21" i="1" s="1"/>
  <c r="F14" i="8"/>
  <c r="F21" i="1" s="1"/>
  <c r="E14" i="8"/>
  <c r="E21" i="1" s="1"/>
  <c r="D14" i="8"/>
  <c r="D21" i="1" s="1"/>
  <c r="C14" i="8"/>
  <c r="C21" i="1" s="1"/>
  <c r="B14" i="8"/>
  <c r="B21" i="1" s="1"/>
  <c r="M14" i="10"/>
  <c r="M20" i="1" s="1"/>
  <c r="L14" i="10"/>
  <c r="L20" i="1" s="1"/>
  <c r="K14" i="10"/>
  <c r="K20" i="1" s="1"/>
  <c r="J14" i="10"/>
  <c r="J20" i="1" s="1"/>
  <c r="I14" i="10"/>
  <c r="I20" i="1" s="1"/>
  <c r="H14" i="10"/>
  <c r="H20" i="1" s="1"/>
  <c r="G14" i="10"/>
  <c r="G20" i="1" s="1"/>
  <c r="F14" i="10"/>
  <c r="F20" i="1" s="1"/>
  <c r="E14" i="10"/>
  <c r="E20" i="1" s="1"/>
  <c r="D14" i="10"/>
  <c r="D20" i="1" s="1"/>
  <c r="C14" i="10"/>
  <c r="C20" i="1" s="1"/>
  <c r="B14" i="10"/>
  <c r="B20" i="1" s="1"/>
  <c r="M14" i="9"/>
  <c r="M7" i="1" s="1"/>
  <c r="L14" i="9"/>
  <c r="L7" i="1" s="1"/>
  <c r="K14" i="9"/>
  <c r="K7" i="1" s="1"/>
  <c r="J14" i="9"/>
  <c r="J7" i="1" s="1"/>
  <c r="I14" i="9"/>
  <c r="I7" i="1" s="1"/>
  <c r="H14" i="9"/>
  <c r="H7" i="1" s="1"/>
  <c r="G14" i="9"/>
  <c r="G7" i="1" s="1"/>
  <c r="F14" i="9"/>
  <c r="F7" i="1" s="1"/>
  <c r="E14" i="9"/>
  <c r="E7" i="1" s="1"/>
  <c r="D14" i="9"/>
  <c r="D7" i="1" s="1"/>
  <c r="C14" i="9"/>
  <c r="C7" i="1" s="1"/>
  <c r="B14" i="9"/>
  <c r="B7" i="1" s="1"/>
  <c r="B14" i="11"/>
  <c r="B6" i="1" s="1"/>
  <c r="M14" i="7"/>
  <c r="M18" i="1" s="1"/>
  <c r="L14" i="7"/>
  <c r="L18" i="1" s="1"/>
  <c r="K14" i="7"/>
  <c r="K18" i="1" s="1"/>
  <c r="J14" i="7"/>
  <c r="J18" i="1" s="1"/>
  <c r="I14" i="7"/>
  <c r="I18" i="1" s="1"/>
  <c r="H14" i="7"/>
  <c r="H18" i="1" s="1"/>
  <c r="G14" i="7"/>
  <c r="G18" i="1" s="1"/>
  <c r="F14" i="7"/>
  <c r="F18" i="1" s="1"/>
  <c r="E14" i="7"/>
  <c r="E18" i="1" s="1"/>
  <c r="D14" i="7"/>
  <c r="D18" i="1" s="1"/>
  <c r="C14" i="7"/>
  <c r="C18" i="1" s="1"/>
  <c r="B14" i="7"/>
  <c r="B18" i="1" s="1"/>
  <c r="M14" i="6"/>
  <c r="M4" i="1" s="1"/>
  <c r="L14" i="6"/>
  <c r="L4" i="1" s="1"/>
  <c r="K14" i="6"/>
  <c r="K4" i="1" s="1"/>
  <c r="J14" i="6"/>
  <c r="J4" i="1" s="1"/>
  <c r="I14" i="6"/>
  <c r="I4" i="1" s="1"/>
  <c r="H14" i="6"/>
  <c r="H4" i="1" s="1"/>
  <c r="G14" i="6"/>
  <c r="G4" i="1" s="1"/>
  <c r="F14" i="6"/>
  <c r="F4" i="1" s="1"/>
  <c r="E14" i="6"/>
  <c r="E4" i="1" s="1"/>
  <c r="D14" i="6"/>
  <c r="D4" i="1" s="1"/>
  <c r="C14" i="6"/>
  <c r="C4" i="1" s="1"/>
  <c r="B14" i="6"/>
  <c r="B4" i="1" s="1"/>
  <c r="C42" i="5"/>
  <c r="D42" i="5"/>
  <c r="E42" i="5"/>
  <c r="F42" i="5"/>
  <c r="G42" i="5"/>
  <c r="H42" i="5"/>
  <c r="I42" i="5"/>
  <c r="J42" i="5"/>
  <c r="K42" i="5"/>
  <c r="L42" i="5"/>
  <c r="M42" i="5"/>
  <c r="B42" i="5"/>
  <c r="B95" i="6" s="1"/>
  <c r="C15" i="5"/>
  <c r="C69" i="7" s="1"/>
  <c r="D15" i="5"/>
  <c r="D69" i="7" s="1"/>
  <c r="E15" i="5"/>
  <c r="E69" i="7" s="1"/>
  <c r="F15" i="5"/>
  <c r="F69" i="7" s="1"/>
  <c r="G15" i="5"/>
  <c r="G69" i="7" s="1"/>
  <c r="H15" i="5"/>
  <c r="H69" i="7" s="1"/>
  <c r="I15" i="5"/>
  <c r="I69" i="7" s="1"/>
  <c r="J15" i="5"/>
  <c r="J69" i="7" s="1"/>
  <c r="K15" i="5"/>
  <c r="K69" i="7" s="1"/>
  <c r="L15" i="5"/>
  <c r="L69" i="7" s="1"/>
  <c r="M15" i="5"/>
  <c r="M69" i="7" s="1"/>
  <c r="B15" i="5"/>
  <c r="B69" i="7" s="1"/>
  <c r="M41" i="5"/>
  <c r="M40" i="5"/>
  <c r="L40" i="5"/>
  <c r="M39" i="5"/>
  <c r="L39" i="5"/>
  <c r="K39" i="5"/>
  <c r="M38" i="5"/>
  <c r="L38" i="5"/>
  <c r="K38" i="5"/>
  <c r="J38" i="5"/>
  <c r="M37" i="5"/>
  <c r="L37" i="5"/>
  <c r="K37" i="5"/>
  <c r="J37" i="5"/>
  <c r="I37" i="5"/>
  <c r="M36" i="5"/>
  <c r="L36" i="5"/>
  <c r="K36" i="5"/>
  <c r="J36" i="5"/>
  <c r="I36" i="5"/>
  <c r="H36" i="5"/>
  <c r="M35" i="5"/>
  <c r="L35" i="5"/>
  <c r="K35" i="5"/>
  <c r="J35" i="5"/>
  <c r="I35" i="5"/>
  <c r="H35" i="5"/>
  <c r="G35" i="5"/>
  <c r="M34" i="5"/>
  <c r="L34" i="5"/>
  <c r="K34" i="5"/>
  <c r="J34" i="5"/>
  <c r="I34" i="5"/>
  <c r="H34" i="5"/>
  <c r="G34" i="5"/>
  <c r="F34" i="5"/>
  <c r="M33" i="5"/>
  <c r="L33" i="5"/>
  <c r="K33" i="5"/>
  <c r="J33" i="5"/>
  <c r="I33" i="5"/>
  <c r="H33" i="5"/>
  <c r="G33" i="5"/>
  <c r="F33" i="5"/>
  <c r="E33" i="5"/>
  <c r="M32" i="5"/>
  <c r="L32" i="5"/>
  <c r="K32" i="5"/>
  <c r="J32" i="5"/>
  <c r="I32" i="5"/>
  <c r="H32" i="5"/>
  <c r="G32" i="5"/>
  <c r="F32" i="5"/>
  <c r="E32" i="5"/>
  <c r="D32" i="5"/>
  <c r="M31" i="5"/>
  <c r="L31" i="5"/>
  <c r="K31" i="5"/>
  <c r="J31" i="5"/>
  <c r="I31" i="5"/>
  <c r="H31" i="5"/>
  <c r="G31" i="5"/>
  <c r="F31" i="5"/>
  <c r="E31" i="5"/>
  <c r="D31" i="5"/>
  <c r="C31" i="5"/>
  <c r="M30" i="5"/>
  <c r="L30" i="5"/>
  <c r="K30" i="5"/>
  <c r="J30" i="5"/>
  <c r="I30" i="5"/>
  <c r="H30" i="5"/>
  <c r="G30" i="5"/>
  <c r="F30" i="5"/>
  <c r="E30" i="5"/>
  <c r="D30" i="5"/>
  <c r="C30" i="5"/>
  <c r="B30" i="5"/>
  <c r="B16" i="1"/>
  <c r="B2" i="1"/>
  <c r="B14" i="2"/>
  <c r="C10" i="2" s="1"/>
  <c r="C14" i="2" s="1"/>
  <c r="D10" i="2" s="1"/>
  <c r="D14" i="2" s="1"/>
  <c r="E10" i="2" s="1"/>
  <c r="E14" i="2" s="1"/>
  <c r="F10" i="2" s="1"/>
  <c r="F14" i="2" s="1"/>
  <c r="G10" i="2" s="1"/>
  <c r="G14" i="2" s="1"/>
  <c r="H10" i="2" s="1"/>
  <c r="H14" i="2" s="1"/>
  <c r="I10" i="2" s="1"/>
  <c r="I14" i="2" s="1"/>
  <c r="J10" i="2" s="1"/>
  <c r="J14" i="2" s="1"/>
  <c r="K10" i="2" s="1"/>
  <c r="K14" i="2" s="1"/>
  <c r="L10" i="2" s="1"/>
  <c r="L14" i="2" s="1"/>
  <c r="M10" i="2" s="1"/>
  <c r="M14" i="2" s="1"/>
  <c r="M17" i="1" s="1"/>
  <c r="C22" i="1" l="1"/>
  <c r="M69" i="15"/>
  <c r="M69" i="16"/>
  <c r="E69" i="15"/>
  <c r="E69" i="16"/>
  <c r="H69" i="15"/>
  <c r="H69" i="16"/>
  <c r="K69" i="15"/>
  <c r="K69" i="16"/>
  <c r="G69" i="15"/>
  <c r="G69" i="16"/>
  <c r="C69" i="15"/>
  <c r="C69" i="16"/>
  <c r="I69" i="15"/>
  <c r="I69" i="16"/>
  <c r="L69" i="15"/>
  <c r="L69" i="16"/>
  <c r="D69" i="15"/>
  <c r="D69" i="16"/>
  <c r="B69" i="15"/>
  <c r="J69" i="15"/>
  <c r="J69" i="16"/>
  <c r="F69" i="15"/>
  <c r="F69" i="16"/>
  <c r="E8" i="13"/>
  <c r="E8" i="1" s="1"/>
  <c r="D8" i="1"/>
  <c r="E13" i="13"/>
  <c r="E18" i="13" s="1"/>
  <c r="D22" i="1"/>
  <c r="L83" i="6"/>
  <c r="L43" i="5"/>
  <c r="J83" i="6"/>
  <c r="J43" i="5"/>
  <c r="H83" i="6"/>
  <c r="H43" i="5"/>
  <c r="F83" i="6"/>
  <c r="F43" i="5"/>
  <c r="D83" i="6"/>
  <c r="D43" i="5"/>
  <c r="B83" i="6"/>
  <c r="B82" i="6" s="1"/>
  <c r="B43" i="5"/>
  <c r="B18" i="2" s="1"/>
  <c r="M17" i="5"/>
  <c r="M83" i="6" s="1"/>
  <c r="M43" i="5"/>
  <c r="K83" i="6"/>
  <c r="K43" i="5"/>
  <c r="I83" i="6"/>
  <c r="I43" i="5"/>
  <c r="G83" i="6"/>
  <c r="G43" i="5"/>
  <c r="E83" i="6"/>
  <c r="E43" i="5"/>
  <c r="C83" i="6"/>
  <c r="C43" i="5"/>
  <c r="B70" i="6"/>
  <c r="B69" i="6" s="1"/>
  <c r="D70" i="6"/>
  <c r="F70" i="6"/>
  <c r="H70" i="6"/>
  <c r="J70" i="6"/>
  <c r="L70" i="6"/>
  <c r="C71" i="6"/>
  <c r="E71" i="6"/>
  <c r="G71" i="6"/>
  <c r="I71" i="6"/>
  <c r="K71" i="6"/>
  <c r="M71" i="6"/>
  <c r="E72" i="6"/>
  <c r="G72" i="6"/>
  <c r="I72" i="6"/>
  <c r="K72" i="6"/>
  <c r="M72" i="6"/>
  <c r="F73" i="6"/>
  <c r="H73" i="6"/>
  <c r="J73" i="6"/>
  <c r="L73" i="6"/>
  <c r="F74" i="6"/>
  <c r="H74" i="6"/>
  <c r="J74" i="6"/>
  <c r="L74" i="6"/>
  <c r="G75" i="6"/>
  <c r="I75" i="6"/>
  <c r="K75" i="6"/>
  <c r="M75" i="6"/>
  <c r="I76" i="6"/>
  <c r="K76" i="6"/>
  <c r="M76" i="6"/>
  <c r="J77" i="6"/>
  <c r="L77" i="6"/>
  <c r="J78" i="6"/>
  <c r="L78" i="6"/>
  <c r="K79" i="6"/>
  <c r="M79" i="6"/>
  <c r="M80" i="6"/>
  <c r="B3" i="12"/>
  <c r="L3" i="12"/>
  <c r="J3" i="12"/>
  <c r="H3" i="12"/>
  <c r="F3" i="12"/>
  <c r="D3" i="12"/>
  <c r="L69" i="9"/>
  <c r="L95" i="6"/>
  <c r="J69" i="9"/>
  <c r="J95" i="6"/>
  <c r="H69" i="9"/>
  <c r="H95" i="6"/>
  <c r="F69" i="9"/>
  <c r="F95" i="6"/>
  <c r="D69" i="9"/>
  <c r="D95" i="6"/>
  <c r="B19" i="2"/>
  <c r="C70" i="6"/>
  <c r="E70" i="6"/>
  <c r="G70" i="6"/>
  <c r="I70" i="6"/>
  <c r="K70" i="6"/>
  <c r="M70" i="6"/>
  <c r="D71" i="6"/>
  <c r="F71" i="6"/>
  <c r="H71" i="6"/>
  <c r="J71" i="6"/>
  <c r="L71" i="6"/>
  <c r="D72" i="6"/>
  <c r="F72" i="6"/>
  <c r="H72" i="6"/>
  <c r="J72" i="6"/>
  <c r="L72" i="6"/>
  <c r="E73" i="6"/>
  <c r="G73" i="6"/>
  <c r="I73" i="6"/>
  <c r="K73" i="6"/>
  <c r="M73" i="6"/>
  <c r="G74" i="6"/>
  <c r="I74" i="6"/>
  <c r="K74" i="6"/>
  <c r="M74" i="6"/>
  <c r="H75" i="6"/>
  <c r="J75" i="6"/>
  <c r="L75" i="6"/>
  <c r="H76" i="6"/>
  <c r="J76" i="6"/>
  <c r="L76" i="6"/>
  <c r="I77" i="6"/>
  <c r="K77" i="6"/>
  <c r="M77" i="6"/>
  <c r="K78" i="6"/>
  <c r="M78" i="6"/>
  <c r="L79" i="6"/>
  <c r="L80" i="6"/>
  <c r="M81" i="6"/>
  <c r="M3" i="12"/>
  <c r="K3" i="12"/>
  <c r="I3" i="12"/>
  <c r="G3" i="12"/>
  <c r="E3" i="12"/>
  <c r="C3" i="12"/>
  <c r="M95" i="6"/>
  <c r="M69" i="9"/>
  <c r="K95" i="6"/>
  <c r="K69" i="9"/>
  <c r="I95" i="6"/>
  <c r="I69" i="9"/>
  <c r="G95" i="6"/>
  <c r="G69" i="9"/>
  <c r="E95" i="6"/>
  <c r="E69" i="9"/>
  <c r="C95" i="6"/>
  <c r="C69" i="9"/>
  <c r="K17" i="1"/>
  <c r="I17" i="1"/>
  <c r="G17" i="1"/>
  <c r="E17" i="1"/>
  <c r="C17" i="1"/>
  <c r="B17" i="1"/>
  <c r="B26" i="1" s="1"/>
  <c r="L17" i="1"/>
  <c r="J17" i="1"/>
  <c r="H17" i="1"/>
  <c r="F17" i="1"/>
  <c r="D17" i="1"/>
  <c r="C26" i="1" l="1"/>
  <c r="D26" i="1"/>
  <c r="I70" i="15"/>
  <c r="I11" i="12" s="1"/>
  <c r="I69" i="14"/>
  <c r="I12" i="12" s="1"/>
  <c r="H71" i="16"/>
  <c r="I70" i="16"/>
  <c r="H69" i="17"/>
  <c r="H69" i="8"/>
  <c r="I70" i="7"/>
  <c r="I10" i="12" s="1"/>
  <c r="D70" i="15"/>
  <c r="D11" i="12" s="1"/>
  <c r="D69" i="14"/>
  <c r="D12" i="12" s="1"/>
  <c r="D70" i="16"/>
  <c r="C71" i="16"/>
  <c r="C69" i="17"/>
  <c r="C69" i="8"/>
  <c r="D70" i="7"/>
  <c r="D10" i="12" s="1"/>
  <c r="L70" i="15"/>
  <c r="L11" i="12" s="1"/>
  <c r="L69" i="14"/>
  <c r="L12" i="12" s="1"/>
  <c r="L70" i="16"/>
  <c r="K71" i="16"/>
  <c r="K69" i="17"/>
  <c r="K69" i="8"/>
  <c r="L70" i="7"/>
  <c r="L10" i="12" s="1"/>
  <c r="E70" i="15"/>
  <c r="E11" i="12" s="1"/>
  <c r="E69" i="14"/>
  <c r="E12" i="12" s="1"/>
  <c r="D71" i="16"/>
  <c r="E70" i="16"/>
  <c r="D69" i="17"/>
  <c r="D69" i="8"/>
  <c r="E70" i="7"/>
  <c r="E10" i="12" s="1"/>
  <c r="M70" i="15"/>
  <c r="M11" i="12" s="1"/>
  <c r="M69" i="14"/>
  <c r="M12" i="12" s="1"/>
  <c r="L71" i="16"/>
  <c r="M70" i="16"/>
  <c r="L69" i="17"/>
  <c r="L69" i="8"/>
  <c r="M70" i="7"/>
  <c r="M10" i="12" s="1"/>
  <c r="H70" i="15"/>
  <c r="H11" i="12" s="1"/>
  <c r="H69" i="14"/>
  <c r="H12" i="12" s="1"/>
  <c r="H70" i="16"/>
  <c r="G71" i="16"/>
  <c r="G69" i="17"/>
  <c r="G69" i="8"/>
  <c r="H70" i="7"/>
  <c r="H10" i="12" s="1"/>
  <c r="C70" i="15"/>
  <c r="C11" i="12" s="1"/>
  <c r="C69" i="14"/>
  <c r="C12" i="12" s="1"/>
  <c r="C70" i="16"/>
  <c r="B71" i="16"/>
  <c r="B69" i="17"/>
  <c r="B69" i="8"/>
  <c r="C70" i="7"/>
  <c r="C10" i="12" s="1"/>
  <c r="G70" i="15"/>
  <c r="G11" i="12" s="1"/>
  <c r="G69" i="14"/>
  <c r="G12" i="12" s="1"/>
  <c r="G70" i="16"/>
  <c r="F71" i="16"/>
  <c r="F69" i="17"/>
  <c r="F69" i="8"/>
  <c r="G70" i="7"/>
  <c r="G10" i="12" s="1"/>
  <c r="K70" i="15"/>
  <c r="K11" i="12" s="1"/>
  <c r="K69" i="14"/>
  <c r="K12" i="12" s="1"/>
  <c r="K70" i="16"/>
  <c r="J71" i="16"/>
  <c r="J69" i="17"/>
  <c r="J69" i="8"/>
  <c r="K70" i="7"/>
  <c r="K10" i="12" s="1"/>
  <c r="B96" i="6"/>
  <c r="B9" i="12" s="1"/>
  <c r="B70" i="15"/>
  <c r="B11" i="12" s="1"/>
  <c r="B69" i="14"/>
  <c r="B12" i="12" s="1"/>
  <c r="B70" i="7"/>
  <c r="B10" i="12" s="1"/>
  <c r="F70" i="15"/>
  <c r="F11" i="12" s="1"/>
  <c r="F69" i="14"/>
  <c r="F12" i="12" s="1"/>
  <c r="F70" i="16"/>
  <c r="E71" i="16"/>
  <c r="E69" i="17"/>
  <c r="E69" i="8"/>
  <c r="F70" i="7"/>
  <c r="F10" i="12" s="1"/>
  <c r="J70" i="15"/>
  <c r="J11" i="12" s="1"/>
  <c r="J69" i="14"/>
  <c r="J12" i="12" s="1"/>
  <c r="J70" i="16"/>
  <c r="I71" i="16"/>
  <c r="I69" i="17"/>
  <c r="I69" i="8"/>
  <c r="J70" i="7"/>
  <c r="J10" i="12" s="1"/>
  <c r="F3" i="13"/>
  <c r="F13" i="13"/>
  <c r="F18" i="13" s="1"/>
  <c r="E22" i="1"/>
  <c r="E26" i="1" s="1"/>
  <c r="C69" i="6"/>
  <c r="B2" i="12"/>
  <c r="L71" i="9"/>
  <c r="M70" i="9"/>
  <c r="M96" i="6"/>
  <c r="M9" i="12" s="1"/>
  <c r="H71" i="9"/>
  <c r="I70" i="9"/>
  <c r="I96" i="6"/>
  <c r="I9" i="12" s="1"/>
  <c r="D71" i="9"/>
  <c r="E70" i="9"/>
  <c r="E96" i="6"/>
  <c r="E9" i="12" s="1"/>
  <c r="K71" i="9"/>
  <c r="L70" i="9"/>
  <c r="L96" i="6"/>
  <c r="L9" i="12" s="1"/>
  <c r="G71" i="9"/>
  <c r="H70" i="9"/>
  <c r="H96" i="6"/>
  <c r="H9" i="12" s="1"/>
  <c r="E71" i="9"/>
  <c r="F70" i="9"/>
  <c r="F96" i="6"/>
  <c r="F9" i="12" s="1"/>
  <c r="J71" i="9"/>
  <c r="K70" i="9"/>
  <c r="K96" i="6"/>
  <c r="K9" i="12" s="1"/>
  <c r="F71" i="9"/>
  <c r="G70" i="9"/>
  <c r="G96" i="6"/>
  <c r="G9" i="12" s="1"/>
  <c r="B71" i="9"/>
  <c r="C70" i="9"/>
  <c r="C96" i="6"/>
  <c r="C9" i="12" s="1"/>
  <c r="I71" i="9"/>
  <c r="J70" i="9"/>
  <c r="J96" i="6"/>
  <c r="J9" i="12" s="1"/>
  <c r="C71" i="9"/>
  <c r="D70" i="9"/>
  <c r="D96" i="6"/>
  <c r="D9" i="12" s="1"/>
  <c r="H69" i="6"/>
  <c r="M18" i="2"/>
  <c r="K18" i="2"/>
  <c r="I18" i="2"/>
  <c r="G18" i="2"/>
  <c r="E18" i="2"/>
  <c r="C18" i="2"/>
  <c r="L18" i="2"/>
  <c r="J18" i="2"/>
  <c r="H18" i="2"/>
  <c r="D18" i="2"/>
  <c r="C82" i="6"/>
  <c r="D82" i="6"/>
  <c r="F18" i="2"/>
  <c r="M69" i="6"/>
  <c r="K69" i="6"/>
  <c r="I69" i="6"/>
  <c r="G69" i="6"/>
  <c r="E69" i="6"/>
  <c r="L69" i="6"/>
  <c r="J69" i="6"/>
  <c r="F69" i="6"/>
  <c r="D69" i="6"/>
  <c r="M13" i="12" l="1"/>
  <c r="E14" i="12"/>
  <c r="G14" i="12"/>
  <c r="D14" i="12"/>
  <c r="D13" i="12"/>
  <c r="K13" i="12"/>
  <c r="E13" i="12"/>
  <c r="H13" i="12"/>
  <c r="J14" i="12"/>
  <c r="L14" i="12"/>
  <c r="C14" i="12"/>
  <c r="G13" i="12"/>
  <c r="J13" i="12"/>
  <c r="F13" i="12"/>
  <c r="I13" i="12"/>
  <c r="L13" i="12"/>
  <c r="I14" i="12"/>
  <c r="H14" i="12"/>
  <c r="B13" i="12"/>
  <c r="B14" i="12"/>
  <c r="C13" i="12"/>
  <c r="F14" i="12"/>
  <c r="K14" i="12"/>
  <c r="F8" i="13"/>
  <c r="F8" i="1" s="1"/>
  <c r="C2" i="12"/>
  <c r="C4" i="12" s="1"/>
  <c r="G13" i="13"/>
  <c r="G18" i="13" s="1"/>
  <c r="F22" i="1"/>
  <c r="F26" i="1" s="1"/>
  <c r="B4" i="12"/>
  <c r="H82" i="6"/>
  <c r="H2" i="12" s="1"/>
  <c r="H4" i="12" s="1"/>
  <c r="J82" i="6"/>
  <c r="J2" i="12" s="1"/>
  <c r="L82" i="6"/>
  <c r="L2" i="12" s="1"/>
  <c r="G82" i="6"/>
  <c r="G2" i="12" s="1"/>
  <c r="I82" i="6"/>
  <c r="I2" i="12" s="1"/>
  <c r="K82" i="6"/>
  <c r="K2" i="12" s="1"/>
  <c r="F82" i="6"/>
  <c r="F2" i="12" s="1"/>
  <c r="D2" i="12"/>
  <c r="D4" i="12" s="1"/>
  <c r="E82" i="6"/>
  <c r="E2" i="12" s="1"/>
  <c r="M82" i="6"/>
  <c r="M2" i="12" s="1"/>
  <c r="G3" i="13" l="1"/>
  <c r="H13" i="13"/>
  <c r="H18" i="13" s="1"/>
  <c r="G22" i="1"/>
  <c r="G26" i="1" s="1"/>
  <c r="L4" i="12"/>
  <c r="J4" i="12"/>
  <c r="F4" i="12"/>
  <c r="M4" i="12"/>
  <c r="I4" i="12"/>
  <c r="E4" i="12"/>
  <c r="K4" i="12"/>
  <c r="G4" i="12"/>
  <c r="G8" i="13" l="1"/>
  <c r="G8" i="1" s="1"/>
  <c r="I13" i="13"/>
  <c r="I18" i="13" s="1"/>
  <c r="H22" i="1"/>
  <c r="H26" i="1" s="1"/>
  <c r="H3" i="13" l="1"/>
  <c r="J13" i="13"/>
  <c r="J18" i="13" s="1"/>
  <c r="I22" i="1"/>
  <c r="I26" i="1" s="1"/>
  <c r="H8" i="13" l="1"/>
  <c r="H8" i="1" s="1"/>
  <c r="K13" i="13"/>
  <c r="K18" i="13" s="1"/>
  <c r="J22" i="1"/>
  <c r="J26" i="1" s="1"/>
  <c r="I3" i="13" l="1"/>
  <c r="L13" i="13"/>
  <c r="L18" i="13" s="1"/>
  <c r="K22" i="1"/>
  <c r="K26" i="1" s="1"/>
  <c r="I8" i="13" l="1"/>
  <c r="I8" i="1" s="1"/>
  <c r="M13" i="13"/>
  <c r="L22" i="1"/>
  <c r="L26" i="1" s="1"/>
  <c r="M18" i="13" l="1"/>
  <c r="M22" i="1" s="1"/>
  <c r="M26" i="1" s="1"/>
  <c r="J3" i="13"/>
  <c r="B6" i="2"/>
  <c r="J8" i="13" l="1"/>
  <c r="J8" i="1" s="1"/>
  <c r="B3" i="1"/>
  <c r="B12" i="1" s="1"/>
  <c r="B17" i="2"/>
  <c r="B8" i="12" s="1"/>
  <c r="B15" i="12" s="1"/>
  <c r="B17" i="12" s="1"/>
  <c r="C2" i="2"/>
  <c r="C6" i="2" s="1"/>
  <c r="C17" i="2" s="1"/>
  <c r="D2" i="2" l="1"/>
  <c r="D6" i="2" s="1"/>
  <c r="D17" i="2" s="1"/>
  <c r="D8" i="12" s="1"/>
  <c r="D15" i="12" s="1"/>
  <c r="D17" i="12" s="1"/>
  <c r="C3" i="1"/>
  <c r="C12" i="1" s="1"/>
  <c r="K3" i="13"/>
  <c r="C8" i="12"/>
  <c r="C15" i="12" s="1"/>
  <c r="C17" i="12" s="1"/>
  <c r="E2" i="2"/>
  <c r="E6" i="2" s="1"/>
  <c r="E17" i="2" s="1"/>
  <c r="D3" i="1" l="1"/>
  <c r="D12" i="1" s="1"/>
  <c r="K8" i="13"/>
  <c r="K8" i="1" s="1"/>
  <c r="E8" i="12"/>
  <c r="E15" i="12" s="1"/>
  <c r="E17" i="12" s="1"/>
  <c r="F2" i="2"/>
  <c r="F6" i="2" s="1"/>
  <c r="F17" i="2" s="1"/>
  <c r="E3" i="1"/>
  <c r="E12" i="1" s="1"/>
  <c r="L3" i="13" l="1"/>
  <c r="F8" i="12"/>
  <c r="F15" i="12" s="1"/>
  <c r="F17" i="12" s="1"/>
  <c r="G2" i="2"/>
  <c r="G6" i="2" s="1"/>
  <c r="G17" i="2" s="1"/>
  <c r="F3" i="1"/>
  <c r="F12" i="1" s="1"/>
  <c r="L8" i="13" l="1"/>
  <c r="L8" i="1" s="1"/>
  <c r="G8" i="12"/>
  <c r="G15" i="12" s="1"/>
  <c r="G17" i="12" s="1"/>
  <c r="H2" i="2"/>
  <c r="H6" i="2" s="1"/>
  <c r="H17" i="2" s="1"/>
  <c r="G3" i="1"/>
  <c r="G12" i="1" s="1"/>
  <c r="M3" i="13" l="1"/>
  <c r="H8" i="12"/>
  <c r="H15" i="12" s="1"/>
  <c r="H17" i="12" s="1"/>
  <c r="I2" i="2"/>
  <c r="I6" i="2" s="1"/>
  <c r="I17" i="2" s="1"/>
  <c r="H3" i="1"/>
  <c r="H12" i="1" s="1"/>
  <c r="M8" i="13" l="1"/>
  <c r="M8" i="1" s="1"/>
  <c r="I8" i="12"/>
  <c r="I15" i="12" s="1"/>
  <c r="I17" i="12" s="1"/>
  <c r="J2" i="2"/>
  <c r="J6" i="2" s="1"/>
  <c r="J17" i="2" s="1"/>
  <c r="I3" i="1"/>
  <c r="I12" i="1" s="1"/>
  <c r="J8" i="12" l="1"/>
  <c r="J15" i="12" s="1"/>
  <c r="J17" i="12" s="1"/>
  <c r="K2" i="2"/>
  <c r="K6" i="2" s="1"/>
  <c r="K17" i="2" s="1"/>
  <c r="J3" i="1"/>
  <c r="J12" i="1" s="1"/>
  <c r="K8" i="12" l="1"/>
  <c r="K15" i="12" s="1"/>
  <c r="K17" i="12" s="1"/>
  <c r="L2" i="2"/>
  <c r="L6" i="2" s="1"/>
  <c r="L17" i="2" s="1"/>
  <c r="K3" i="1"/>
  <c r="K12" i="1" s="1"/>
  <c r="L8" i="12" l="1"/>
  <c r="L15" i="12" s="1"/>
  <c r="L17" i="12" s="1"/>
  <c r="M2" i="2"/>
  <c r="M6" i="2" s="1"/>
  <c r="L3" i="1"/>
  <c r="L12" i="1" s="1"/>
  <c r="M3" i="1" l="1"/>
  <c r="M12" i="1" s="1"/>
  <c r="M17" i="2"/>
  <c r="M8" i="12" l="1"/>
  <c r="M15" i="12" l="1"/>
  <c r="M17" i="12" s="1"/>
</calcChain>
</file>

<file path=xl/sharedStrings.xml><?xml version="1.0" encoding="utf-8"?>
<sst xmlns="http://schemas.openxmlformats.org/spreadsheetml/2006/main" count="1764" uniqueCount="107">
  <si>
    <t>Bir Önceki Yıldan Devreden-Ay Başı</t>
  </si>
  <si>
    <t>NT ile iptal (-)</t>
  </si>
  <si>
    <t>İptal (-)</t>
  </si>
  <si>
    <t>Prepaid'e geçişler (-)</t>
  </si>
  <si>
    <t>Bir Önceki Yıldan Devreden-Ay Sonu</t>
  </si>
  <si>
    <t>POSTPAİD</t>
  </si>
  <si>
    <t>Postpaid'e geçişler (-)</t>
  </si>
  <si>
    <t>PREPAİD</t>
  </si>
  <si>
    <t>Kümülatif Toplam</t>
  </si>
  <si>
    <t>Yeni Tesis Sayıları-Ay Sonu (Kümülatif)</t>
  </si>
  <si>
    <t>NT İle Gelen Sayısı (Post-Pre) (Kümülatif)</t>
  </si>
  <si>
    <t>NT İle Gelen Sayısı (Pre-Pre) (Kümülatif)</t>
  </si>
  <si>
    <t>Ay Sonu Toplam Abone Sayısı</t>
  </si>
  <si>
    <t>NT İle Gelen Sayısı (Pre-Post) (Kümülatif)</t>
  </si>
  <si>
    <t>NT İle Gelen Sayısı (Post-Post) (Kümülatif)</t>
  </si>
  <si>
    <t>Ay Sonu Toplam Tahakkuk</t>
  </si>
  <si>
    <t>Devreden Aboneler</t>
  </si>
  <si>
    <t>Yeni Tesisler (Postpaid)</t>
  </si>
  <si>
    <t>Yeni Tesisler (Prepaid)</t>
  </si>
  <si>
    <t>NT ile Gelenler (Post-Post)</t>
  </si>
  <si>
    <t>NT ile Gelenler (Post-Pre)</t>
  </si>
  <si>
    <t>Pre-Post Geçiş (-)</t>
  </si>
  <si>
    <t>Ruhsatname Ücreti (Peşin, Prepaid)</t>
  </si>
  <si>
    <t>Ruhsatname Ücreti (Taksitli, Postpaid)</t>
  </si>
  <si>
    <t>Post-Pre Geçiş (-)</t>
  </si>
  <si>
    <t>Ruhsatname Ücreti (Kalan Ücret, Fesih/NT ile İptal/Post-Pre)</t>
  </si>
  <si>
    <t>Kullanım Ücreti (Taksitli, Postpaid)</t>
  </si>
  <si>
    <t>Kullanım Ücreti (Peşin, Prepaid)</t>
  </si>
  <si>
    <t>Pre-Post-Pre Geçiş (-)</t>
  </si>
  <si>
    <t>Post-Post-Pre Geçiş (-)</t>
  </si>
  <si>
    <t>Kullanım Ücreti (Peşin, Prepaid) - Hesaplama Ayı Hariç</t>
  </si>
  <si>
    <t>Pre-Pre-Post Geçiş (-)</t>
  </si>
  <si>
    <t>Post-Pre-Post Geçiş (-)</t>
  </si>
  <si>
    <t>Katsayılar</t>
  </si>
  <si>
    <t>Önceki Aydan Devir (+)</t>
  </si>
  <si>
    <t>Şirket İçi Pre-Post Gelen Sayısı (+)</t>
  </si>
  <si>
    <t>Ay Sonu Kalan</t>
  </si>
  <si>
    <t>Şirket İçi Post-Pre Gelen Sayısı (+)</t>
  </si>
  <si>
    <t>Yeni Tesis Sayıları (BRÜT)</t>
  </si>
  <si>
    <t>Yeni Tesis Sayıları (NET)</t>
  </si>
  <si>
    <t>NT (Post-Post) Gelen Sayısı (NET)</t>
  </si>
  <si>
    <t>NT (Post-Post) Gelen Sayısı (BRÜT)</t>
  </si>
  <si>
    <t>NT (Pre-Post) Gelen Sayısı (NET)</t>
  </si>
  <si>
    <t>NT (Pre-Post) Gelen Sayısı (BRÜT)</t>
  </si>
  <si>
    <t>NT (Pre-Pre) Gelen Sayısı (NET)</t>
  </si>
  <si>
    <t>NT (Pre-Pre) Gelen Sayısı (BRÜT)</t>
  </si>
  <si>
    <t>NT (Post-Pre) Gelen Sayısı (NET)</t>
  </si>
  <si>
    <t>NT (Post-Pre) Gelen Sayısı (BRÜT)</t>
  </si>
  <si>
    <t>Aşağıdaki Gruptan Postpaid'e Geçişler (+)</t>
  </si>
  <si>
    <t>Yukarıdaki Gruptan Prepaid'e Geçişler (+)</t>
  </si>
  <si>
    <t>Hat Açığa Çıktı (NET)</t>
  </si>
  <si>
    <t>Hat Açığa Çıktı (BRÜT)</t>
  </si>
  <si>
    <t>Şirket İçi Geçiş (Postpaid'e geçişler)</t>
  </si>
  <si>
    <t>Şirket İçi Geçiş (Prepaid'e geçişler)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</si>
  <si>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</si>
  <si>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</si>
  <si>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</si>
  <si>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</si>
  <si>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</si>
  <si>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</si>
  <si>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</si>
  <si>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</si>
  <si>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</si>
  <si>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</si>
  <si>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</si>
  <si>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</si>
  <si>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</si>
  <si>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</si>
  <si>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</si>
  <si>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</si>
  <si>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</si>
  <si>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</si>
  <si>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</si>
  <si>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</si>
  <si>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</si>
  <si>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</si>
  <si>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</si>
  <si>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</si>
  <si>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Ocak'ta gelenler</t>
  </si>
  <si>
    <t>Şubat'ta gelenler</t>
  </si>
  <si>
    <t>Mart'ta gelenler</t>
  </si>
  <si>
    <t>Nisan'da gelenler</t>
  </si>
  <si>
    <t>Mayıs'ta gelenler</t>
  </si>
  <si>
    <t>Haziran'da gelenler</t>
  </si>
  <si>
    <t>Temmuz'da gelenler</t>
  </si>
  <si>
    <t>Ağustos'ta gelenler</t>
  </si>
  <si>
    <t>Eylül'de gelenler</t>
  </si>
  <si>
    <t>Ekim'de gelenler</t>
  </si>
  <si>
    <t>Kasım'da gelenler</t>
  </si>
  <si>
    <t>Aralık'ta gelenler</t>
  </si>
  <si>
    <t>Kullanım Ücreti (Taksitli, Postpaid)*</t>
  </si>
  <si>
    <t>*: Postpaid abonelerin ödeyeceği 1/12 telsiz ücretini hesaplar.</t>
  </si>
  <si>
    <t>Kullanım Ücreti (Peşin, Prepaid)**</t>
  </si>
  <si>
    <t>**: Pospaid'den prepaid'e geçen abonelerin yılın geri kalanı için ödeyecekleri kullanım ücretini hesaplar</t>
  </si>
  <si>
    <t>Kullanım Ücreti (Peşin, Prepaid) - Yıl Başı***</t>
  </si>
  <si>
    <t>***: Raporlama yılına ön ödemeli olarak devreden abonelerin yıllık kullanım ücretlerini hesaplar.</t>
  </si>
  <si>
    <t>AY SONU TOPLAM TAHAKKUK</t>
  </si>
  <si>
    <t>Kullanım Ücreti (Raporlama yılı, Hesaplama Ayı Hariç)</t>
  </si>
  <si>
    <t>Belge ile Gelen Sayısı (Kümülatif)</t>
  </si>
  <si>
    <t>Belgesi ile Gelenler (Postpaid)</t>
  </si>
  <si>
    <t>Belgesi ile Gelenler (Prepaid)</t>
  </si>
  <si>
    <t>Yıllık Telsiz Ücreti</t>
  </si>
  <si>
    <t>TELSİZ RUHSATNAME ÜCRETİ</t>
  </si>
  <si>
    <t>TELSİZ KULLANIM ÜCRETİ</t>
  </si>
  <si>
    <t>5809 sayılı Kanunun 46'ıncı maddesinin 2'inci fıkrasının 
ikinci cümlesi kapsamındaki  abonelikler</t>
  </si>
  <si>
    <t>3065 sayılı Kanunun Geçici 38’inci maddesi 
kapsamındaki abonelikler</t>
  </si>
  <si>
    <t>5809 sayılı Kanunun 2'inci maddesinin üçüncü fıkrası 
kapsamındaki abonelikler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</si>
</sst>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3" fillId="3" borderId="1" xfId="0" applyNumberFormat="1" applyFont="1" applyFill="1" applyBorder="1"/>
    <xf numFmtId="3" fontId="3" fillId="0" borderId="1" xfId="0" applyNumberFormat="1" applyFont="1" applyFill="1" applyBorder="1"/>
    <xf numFmtId="0" fontId="0" fillId="0" borderId="0" xfId="0" applyFont="1"/>
    <xf numFmtId="3" fontId="3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1" fillId="0" borderId="0" xfId="0" applyFont="1"/>
    <xf numFmtId="3" fontId="0" fillId="0" borderId="0" xfId="0" applyNumberFormat="1"/>
    <xf numFmtId="0" fontId="0" fillId="0" borderId="0" xfId="0" applyFont="1" applyAlignment="1">
      <alignment horizontal="left"/>
    </xf>
    <xf numFmtId="4" fontId="0" fillId="0" borderId="0" xfId="0" applyNumberFormat="1" applyFont="1"/>
    <xf numFmtId="2" fontId="0" fillId="3" borderId="1" xfId="0" applyNumberFormat="1" applyFill="1" applyBorder="1"/>
    <xf numFmtId="17" fontId="1" fillId="4" borderId="1" xfId="0" applyNumberFormat="1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left" vertical="center" wrapText="1"/>
    </xf>
    <xf numFmtId="17" fontId="4" fillId="4" borderId="1" xfId="0" applyNumberFormat="1" applyFont="1" applyFill="1" applyBorder="1" applyAlignment="1">
      <alignment horizontal="left" vertical="center" wrapText="1"/>
    </xf>
    <xf numFmtId="17" fontId="2" fillId="5" borderId="1" xfId="0" applyNumberFormat="1" applyFont="1" applyFill="1" applyBorder="1" applyAlignment="1">
      <alignment horizontal="left" vertical="center" wrapText="1"/>
    </xf>
    <xf numFmtId="17" fontId="4" fillId="5" borderId="1" xfId="0" applyNumberFormat="1" applyFont="1" applyFill="1" applyBorder="1" applyAlignment="1">
      <alignment horizontal="left" vertical="center" wrapText="1"/>
    </xf>
    <xf numFmtId="17" fontId="1" fillId="5" borderId="1" xfId="0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left" vertical="center" wrapText="1"/>
    </xf>
    <xf numFmtId="17" fontId="4" fillId="6" borderId="1" xfId="0" applyNumberFormat="1" applyFont="1" applyFill="1" applyBorder="1" applyAlignment="1">
      <alignment horizontal="left" vertical="center" wrapText="1"/>
    </xf>
    <xf numFmtId="17" fontId="1" fillId="6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17" fontId="1" fillId="0" borderId="1" xfId="0" applyNumberFormat="1" applyFont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5" borderId="1" xfId="0" applyFill="1" applyBorder="1"/>
    <xf numFmtId="3" fontId="3" fillId="5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17" fontId="4" fillId="6" borderId="1" xfId="0" applyNumberFormat="1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Border="1" applyAlignment="1">
      <alignment horizontal="left"/>
    </xf>
    <xf numFmtId="2" fontId="0" fillId="0" borderId="0" xfId="0" applyNumberFormat="1" applyFont="1" applyAlignment="1">
      <alignment horizontal="left"/>
    </xf>
    <xf numFmtId="17" fontId="1" fillId="0" borderId="1" xfId="0" applyNumberFormat="1" applyFont="1" applyFill="1" applyBorder="1" applyAlignment="1">
      <alignment horizontal="center"/>
    </xf>
    <xf numFmtId="17" fontId="0" fillId="0" borderId="1" xfId="0" applyNumberFormat="1" applyFont="1" applyFill="1" applyBorder="1" applyAlignment="1">
      <alignment horizontal="center"/>
    </xf>
    <xf numFmtId="1" fontId="7" fillId="0" borderId="0" xfId="0" applyNumberFormat="1" applyFont="1" applyBorder="1"/>
    <xf numFmtId="17" fontId="1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vertical="center"/>
    </xf>
    <xf numFmtId="17" fontId="2" fillId="3" borderId="1" xfId="0" applyNumberFormat="1" applyFont="1" applyFill="1" applyBorder="1" applyAlignment="1">
      <alignment horizontal="left" vertical="center" wrapText="1"/>
    </xf>
    <xf numFmtId="17" fontId="4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/>
    <xf numFmtId="3" fontId="1" fillId="0" borderId="1" xfId="0" applyNumberFormat="1" applyFont="1" applyFill="1" applyBorder="1"/>
    <xf numFmtId="0" fontId="2" fillId="6" borderId="1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/>
    <xf numFmtId="0" fontId="8" fillId="10" borderId="1" xfId="0" applyFont="1" applyFill="1" applyBorder="1" applyAlignment="1">
      <alignment horizontal="left"/>
    </xf>
    <xf numFmtId="3" fontId="0" fillId="0" borderId="1" xfId="0" applyNumberFormat="1" applyBorder="1"/>
    <xf numFmtId="17" fontId="2" fillId="4" borderId="1" xfId="0" applyNumberFormat="1" applyFont="1" applyFill="1" applyBorder="1" applyAlignment="1">
      <alignment horizontal="right" vertical="center" wrapText="1"/>
    </xf>
    <xf numFmtId="17" fontId="2" fillId="6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M23"/>
  <sheetViews>
    <sheetView workbookViewId="0">
      <selection activeCell="B26" sqref="B26"/>
    </sheetView>
  </sheetViews>
  <sheetFormatPr defaultColWidth="9.140625" defaultRowHeight="15" x14ac:dyDescent="0.25"/>
  <cols>
    <col min="1" max="1" width="54.28515625" style="11" customWidth="1"/>
    <col min="2" max="2" width="13.85546875" style="6" bestFit="1" customWidth="1"/>
    <col min="3" max="13" width="10.85546875" style="6" customWidth="1"/>
    <col min="14" max="16384" width="9.140625" style="6"/>
  </cols>
  <sheetData>
    <row r="1" spans="1:13" s="3" customFormat="1" x14ac:dyDescent="0.25">
      <c r="A1" s="1" t="s">
        <v>5</v>
      </c>
      <c r="B1" s="14" t="s">
        <v>54</v>
      </c>
      <c r="C1" s="14" t="s">
        <v>55</v>
      </c>
      <c r="D1" s="14" t="s">
        <v>56</v>
      </c>
      <c r="E1" s="14" t="s">
        <v>57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</row>
    <row r="2" spans="1:13" x14ac:dyDescent="0.25">
      <c r="A2" s="15" t="s">
        <v>0</v>
      </c>
      <c r="B2" s="5"/>
      <c r="C2" s="5">
        <f t="shared" ref="C2:M2" si="0">B6</f>
        <v>0</v>
      </c>
      <c r="D2" s="5">
        <f t="shared" si="0"/>
        <v>0</v>
      </c>
      <c r="E2" s="5">
        <f t="shared" si="0"/>
        <v>0</v>
      </c>
      <c r="F2" s="5">
        <f t="shared" si="0"/>
        <v>0</v>
      </c>
      <c r="G2" s="5">
        <f t="shared" si="0"/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</row>
    <row r="3" spans="1:13" x14ac:dyDescent="0.25">
      <c r="A3" s="1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15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15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9" customFormat="1" x14ac:dyDescent="0.25">
      <c r="A6" s="16" t="s">
        <v>4</v>
      </c>
      <c r="B6" s="23">
        <f t="shared" ref="B6:M6" si="1">B2-SUM(B3:B5)</f>
        <v>0</v>
      </c>
      <c r="C6" s="23">
        <f t="shared" si="1"/>
        <v>0</v>
      </c>
      <c r="D6" s="23">
        <f t="shared" si="1"/>
        <v>0</v>
      </c>
      <c r="E6" s="23">
        <f t="shared" si="1"/>
        <v>0</v>
      </c>
      <c r="F6" s="23">
        <f t="shared" si="1"/>
        <v>0</v>
      </c>
      <c r="G6" s="23">
        <f t="shared" si="1"/>
        <v>0</v>
      </c>
      <c r="H6" s="23">
        <f t="shared" si="1"/>
        <v>0</v>
      </c>
      <c r="I6" s="23">
        <f t="shared" si="1"/>
        <v>0</v>
      </c>
      <c r="J6" s="23">
        <f t="shared" si="1"/>
        <v>0</v>
      </c>
      <c r="K6" s="23">
        <f t="shared" si="1"/>
        <v>0</v>
      </c>
      <c r="L6" s="23">
        <f t="shared" si="1"/>
        <v>0</v>
      </c>
      <c r="M6" s="23">
        <f t="shared" si="1"/>
        <v>0</v>
      </c>
    </row>
    <row r="7" spans="1:13" customForma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1" t="s">
        <v>7</v>
      </c>
      <c r="B9" s="22" t="s">
        <v>54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60</v>
      </c>
      <c r="I9" s="22" t="s">
        <v>61</v>
      </c>
      <c r="J9" s="22" t="s">
        <v>62</v>
      </c>
      <c r="K9" s="22" t="s">
        <v>63</v>
      </c>
      <c r="L9" s="22" t="s">
        <v>64</v>
      </c>
      <c r="M9" s="22" t="s">
        <v>65</v>
      </c>
    </row>
    <row r="10" spans="1:13" x14ac:dyDescent="0.25">
      <c r="A10" s="20" t="s">
        <v>0</v>
      </c>
      <c r="B10" s="24"/>
      <c r="C10" s="5">
        <f t="shared" ref="C10:M10" si="2">B14</f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5">
        <f t="shared" si="2"/>
        <v>0</v>
      </c>
      <c r="H10" s="5">
        <f t="shared" si="2"/>
        <v>0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</row>
    <row r="11" spans="1:13" x14ac:dyDescent="0.25">
      <c r="A11" s="20" t="s">
        <v>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0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2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21" t="s">
        <v>4</v>
      </c>
      <c r="B14" s="8">
        <f t="shared" ref="B14:M14" si="3">B10-SUM(B11:B13)</f>
        <v>0</v>
      </c>
      <c r="C14" s="8">
        <f t="shared" si="3"/>
        <v>0</v>
      </c>
      <c r="D14" s="8">
        <f t="shared" si="3"/>
        <v>0</v>
      </c>
      <c r="E14" s="8">
        <f t="shared" si="3"/>
        <v>0</v>
      </c>
      <c r="F14" s="8">
        <f t="shared" si="3"/>
        <v>0</v>
      </c>
      <c r="G14" s="8">
        <f t="shared" si="3"/>
        <v>0</v>
      </c>
      <c r="H14" s="8">
        <f t="shared" si="3"/>
        <v>0</v>
      </c>
      <c r="I14" s="8">
        <f t="shared" si="3"/>
        <v>0</v>
      </c>
      <c r="J14" s="8">
        <f t="shared" si="3"/>
        <v>0</v>
      </c>
      <c r="K14" s="8">
        <f t="shared" si="3"/>
        <v>0</v>
      </c>
      <c r="L14" s="8">
        <f t="shared" si="3"/>
        <v>0</v>
      </c>
      <c r="M14" s="8">
        <f t="shared" si="3"/>
        <v>0</v>
      </c>
    </row>
    <row r="15" spans="1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 s="13" t="s">
        <v>90</v>
      </c>
      <c r="B17" s="4">
        <f>(B3+B4+B6)*BirimÜcret!B42</f>
        <v>0</v>
      </c>
      <c r="C17" s="4">
        <f>(C3+C4+C6)*BirimÜcret!C42</f>
        <v>0</v>
      </c>
      <c r="D17" s="4">
        <f>(D3+D4+D6)*BirimÜcret!D42</f>
        <v>0</v>
      </c>
      <c r="E17" s="4">
        <f>(E3+E4+E6)*BirimÜcret!E42</f>
        <v>0</v>
      </c>
      <c r="F17" s="4">
        <f>(F3+F4+F6)*BirimÜcret!F42</f>
        <v>0</v>
      </c>
      <c r="G17" s="4">
        <f>(G3+G4+G6)*BirimÜcret!G42</f>
        <v>0</v>
      </c>
      <c r="H17" s="4">
        <f>(H3+H4+H6)*BirimÜcret!H42</f>
        <v>0</v>
      </c>
      <c r="I17" s="4">
        <f>(I3+I4+I6)*BirimÜcret!I42</f>
        <v>0</v>
      </c>
      <c r="J17" s="4">
        <f>(J3+J4+J6)*BirimÜcret!J42</f>
        <v>0</v>
      </c>
      <c r="K17" s="4">
        <f>(K3+K4+K6)*BirimÜcret!K42</f>
        <v>0</v>
      </c>
      <c r="L17" s="4">
        <f>(L3+L4+L6)*BirimÜcret!L42</f>
        <v>0</v>
      </c>
      <c r="M17" s="4">
        <f>(M3+M4+M6)*BirimÜcret!M42</f>
        <v>0</v>
      </c>
    </row>
    <row r="18" spans="1:13" x14ac:dyDescent="0.25">
      <c r="A18" s="13" t="s">
        <v>92</v>
      </c>
      <c r="B18" s="4">
        <f>B5*BirimÜcret!B43</f>
        <v>0</v>
      </c>
      <c r="C18" s="4">
        <f>C5*BirimÜcret!C43</f>
        <v>0</v>
      </c>
      <c r="D18" s="4">
        <f>D5*BirimÜcret!D43</f>
        <v>0</v>
      </c>
      <c r="E18" s="4">
        <f>E5*BirimÜcret!E43</f>
        <v>0</v>
      </c>
      <c r="F18" s="4">
        <f>F5*BirimÜcret!F43</f>
        <v>0</v>
      </c>
      <c r="G18" s="4">
        <f>G5*BirimÜcret!G43</f>
        <v>0</v>
      </c>
      <c r="H18" s="4">
        <f>H5*BirimÜcret!H43</f>
        <v>0</v>
      </c>
      <c r="I18" s="4">
        <f>I5*BirimÜcret!I43</f>
        <v>0</v>
      </c>
      <c r="J18" s="4">
        <f>J5*BirimÜcret!J43</f>
        <v>0</v>
      </c>
      <c r="K18" s="4">
        <f>K5*BirimÜcret!K43</f>
        <v>0</v>
      </c>
      <c r="L18" s="4">
        <f>L5*BirimÜcret!L43</f>
        <v>0</v>
      </c>
      <c r="M18" s="4">
        <f>M5*BirimÜcret!M43</f>
        <v>0</v>
      </c>
    </row>
    <row r="19" spans="1:13" x14ac:dyDescent="0.25">
      <c r="A19" s="13" t="s">
        <v>94</v>
      </c>
      <c r="B19" s="4">
        <f>B10*BirimÜcret!B43</f>
        <v>0</v>
      </c>
      <c r="C19"/>
      <c r="D19"/>
      <c r="E19"/>
      <c r="F19"/>
      <c r="G19"/>
      <c r="H19"/>
      <c r="I19"/>
      <c r="J19"/>
      <c r="K19"/>
      <c r="L19"/>
      <c r="M19"/>
    </row>
    <row r="21" spans="1:13" x14ac:dyDescent="0.25">
      <c r="A21" s="11" t="s">
        <v>91</v>
      </c>
    </row>
    <row r="22" spans="1:13" x14ac:dyDescent="0.25">
      <c r="A22" s="11" t="s">
        <v>93</v>
      </c>
    </row>
    <row r="23" spans="1:13" x14ac:dyDescent="0.25">
      <c r="A23" s="11" t="s">
        <v>95</v>
      </c>
    </row>
  </sheetData>
  <pageMargins left="0.7" right="0.7" top="0.75" bottom="0.75" header="0.3" footer="0.3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O74"/>
  <sheetViews>
    <sheetView zoomScaleNormal="100" workbookViewId="0"/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5" s="49" customFormat="1" x14ac:dyDescent="0.25">
      <c r="A1" s="33" t="s">
        <v>40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5" x14ac:dyDescent="0.25">
      <c r="A2" s="50" t="s">
        <v>78</v>
      </c>
      <c r="B2" s="34">
        <f>B16-(B29+B42+B55)</f>
        <v>0</v>
      </c>
      <c r="C2" s="27">
        <f>B2-(C29+C42+C55)</f>
        <v>0</v>
      </c>
      <c r="D2" s="27">
        <f>C2-(D29+D42+D55)</f>
        <v>0</v>
      </c>
      <c r="E2" s="27">
        <f t="shared" ref="E2:M11" si="0">D2-(E29+E42+E55)</f>
        <v>0</v>
      </c>
      <c r="F2" s="27">
        <f t="shared" si="0"/>
        <v>0</v>
      </c>
      <c r="G2" s="27">
        <f t="shared" si="0"/>
        <v>0</v>
      </c>
      <c r="H2" s="27">
        <f t="shared" si="0"/>
        <v>0</v>
      </c>
      <c r="I2" s="27">
        <f t="shared" si="0"/>
        <v>0</v>
      </c>
      <c r="J2" s="27">
        <f t="shared" si="0"/>
        <v>0</v>
      </c>
      <c r="K2" s="27">
        <f t="shared" si="0"/>
        <v>0</v>
      </c>
      <c r="L2" s="27">
        <f t="shared" si="0"/>
        <v>0</v>
      </c>
      <c r="M2" s="27">
        <f t="shared" si="0"/>
        <v>0</v>
      </c>
    </row>
    <row r="3" spans="1:15" x14ac:dyDescent="0.25">
      <c r="A3" s="50" t="s">
        <v>79</v>
      </c>
      <c r="B3" s="34"/>
      <c r="C3" s="34">
        <f>C17-(C30+C43+C56)</f>
        <v>0</v>
      </c>
      <c r="D3" s="27">
        <f>C3-(D30+D43+D56)</f>
        <v>0</v>
      </c>
      <c r="E3" s="27">
        <f t="shared" si="0"/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</row>
    <row r="4" spans="1:15" x14ac:dyDescent="0.25">
      <c r="A4" s="50" t="s">
        <v>80</v>
      </c>
      <c r="B4" s="34"/>
      <c r="C4" s="34"/>
      <c r="D4" s="34">
        <f>D18-(D31+D44+D57)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</row>
    <row r="5" spans="1:15" x14ac:dyDescent="0.25">
      <c r="A5" s="50" t="s">
        <v>81</v>
      </c>
      <c r="B5" s="34"/>
      <c r="C5" s="34"/>
      <c r="D5" s="34"/>
      <c r="E5" s="34">
        <f>E19-(E32+E45+E58)</f>
        <v>0</v>
      </c>
      <c r="F5" s="27">
        <f t="shared" si="0"/>
        <v>0</v>
      </c>
      <c r="G5" s="27">
        <f t="shared" si="0"/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7">
        <f t="shared" si="0"/>
        <v>0</v>
      </c>
    </row>
    <row r="6" spans="1:15" x14ac:dyDescent="0.25">
      <c r="A6" s="50" t="s">
        <v>82</v>
      </c>
      <c r="B6" s="34"/>
      <c r="C6" s="34"/>
      <c r="D6" s="34"/>
      <c r="E6" s="34"/>
      <c r="F6" s="34">
        <f>F20-(F33+F46+F59)</f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</row>
    <row r="7" spans="1:15" x14ac:dyDescent="0.25">
      <c r="A7" s="50" t="s">
        <v>83</v>
      </c>
      <c r="B7" s="34"/>
      <c r="C7" s="34"/>
      <c r="D7" s="34"/>
      <c r="E7" s="34"/>
      <c r="F7" s="34"/>
      <c r="G7" s="34">
        <f>G21-(G34+G47+G60)</f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0</v>
      </c>
    </row>
    <row r="8" spans="1:15" x14ac:dyDescent="0.25">
      <c r="A8" s="50" t="s">
        <v>84</v>
      </c>
      <c r="B8" s="34"/>
      <c r="C8" s="34"/>
      <c r="D8" s="34"/>
      <c r="E8" s="34"/>
      <c r="F8" s="34"/>
      <c r="G8" s="34"/>
      <c r="H8" s="34">
        <f>H22-(H35+H48+H61)</f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</row>
    <row r="9" spans="1:15" x14ac:dyDescent="0.25">
      <c r="A9" s="50" t="s">
        <v>85</v>
      </c>
      <c r="B9" s="34"/>
      <c r="C9" s="34"/>
      <c r="D9" s="34"/>
      <c r="E9" s="34"/>
      <c r="F9" s="34"/>
      <c r="G9" s="34"/>
      <c r="H9" s="34"/>
      <c r="I9" s="34">
        <f>I23-(I36+I49+I62)</f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</row>
    <row r="10" spans="1:15" x14ac:dyDescent="0.25">
      <c r="A10" s="50" t="s">
        <v>86</v>
      </c>
      <c r="B10" s="34"/>
      <c r="C10" s="34"/>
      <c r="D10" s="34"/>
      <c r="E10" s="34"/>
      <c r="F10" s="34"/>
      <c r="G10" s="34"/>
      <c r="H10" s="34"/>
      <c r="I10" s="34"/>
      <c r="J10" s="34">
        <f>J24-(J37+J50+J63)</f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</row>
    <row r="11" spans="1:15" x14ac:dyDescent="0.25">
      <c r="A11" s="5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34">
        <f>K25-(K38+K51+K64)</f>
        <v>0</v>
      </c>
      <c r="L11" s="27">
        <f t="shared" si="0"/>
        <v>0</v>
      </c>
      <c r="M11" s="27">
        <f t="shared" si="0"/>
        <v>0</v>
      </c>
    </row>
    <row r="12" spans="1:15" x14ac:dyDescent="0.25">
      <c r="A12" s="5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>
        <f>L26-(L39+L52+L65)</f>
        <v>0</v>
      </c>
      <c r="M12" s="27">
        <f>L12-(M39+M52+M65)</f>
        <v>0</v>
      </c>
    </row>
    <row r="13" spans="1:15" x14ac:dyDescent="0.25">
      <c r="A13" s="5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</row>
    <row r="14" spans="1:15" x14ac:dyDescent="0.25">
      <c r="A14" s="28" t="s">
        <v>8</v>
      </c>
      <c r="B14" s="54">
        <f t="shared" ref="B14:L14" si="1">SUM(B2:B13)</f>
        <v>0</v>
      </c>
      <c r="C14" s="54">
        <f t="shared" si="1"/>
        <v>0</v>
      </c>
      <c r="D14" s="54">
        <f t="shared" si="1"/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>SUM(M2:M13)</f>
        <v>0</v>
      </c>
    </row>
    <row r="15" spans="1:15" s="47" customFormat="1" x14ac:dyDescent="0.25">
      <c r="A15" s="25" t="s">
        <v>41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5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O16" s="48"/>
    </row>
    <row r="17" spans="1:15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  <c r="O17" s="48"/>
    </row>
    <row r="18" spans="1:15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  <c r="O18" s="48"/>
    </row>
    <row r="19" spans="1:15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  <c r="O19" s="48"/>
    </row>
    <row r="20" spans="1:15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  <c r="O20" s="48"/>
    </row>
    <row r="21" spans="1:15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  <c r="O21" s="48"/>
    </row>
    <row r="22" spans="1:15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  <c r="O22" s="48"/>
    </row>
    <row r="23" spans="1:15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  <c r="O23" s="48"/>
    </row>
    <row r="24" spans="1:15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  <c r="O24" s="48"/>
    </row>
    <row r="25" spans="1:15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  <c r="O25" s="48"/>
    </row>
    <row r="26" spans="1:15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  <c r="O26" s="48"/>
    </row>
    <row r="27" spans="1:15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  <c r="O27" s="48"/>
    </row>
    <row r="28" spans="1:15" s="49" customFormat="1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5" x14ac:dyDescent="0.25">
      <c r="A29" s="50" t="s">
        <v>78</v>
      </c>
      <c r="B29" s="3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5" x14ac:dyDescent="0.25">
      <c r="A30" s="50" t="s">
        <v>79</v>
      </c>
      <c r="B30" s="34"/>
      <c r="C30" s="34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5" x14ac:dyDescent="0.25">
      <c r="A31" s="50" t="s">
        <v>80</v>
      </c>
      <c r="B31" s="34"/>
      <c r="C31" s="34"/>
      <c r="D31" s="34"/>
      <c r="E31" s="27"/>
      <c r="F31" s="27"/>
      <c r="G31" s="27"/>
      <c r="H31" s="27"/>
      <c r="I31" s="27"/>
      <c r="J31" s="27"/>
      <c r="K31" s="27"/>
      <c r="L31" s="27"/>
      <c r="M31" s="27"/>
    </row>
    <row r="32" spans="1:15" x14ac:dyDescent="0.25">
      <c r="A32" s="50" t="s">
        <v>81</v>
      </c>
      <c r="B32" s="34"/>
      <c r="C32" s="34"/>
      <c r="D32" s="34"/>
      <c r="E32" s="34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50" t="s">
        <v>82</v>
      </c>
      <c r="B33" s="34"/>
      <c r="C33" s="34"/>
      <c r="D33" s="34"/>
      <c r="E33" s="34"/>
      <c r="F33" s="34"/>
      <c r="G33" s="27"/>
      <c r="H33" s="27"/>
      <c r="I33" s="27"/>
      <c r="J33" s="27"/>
      <c r="K33" s="27"/>
      <c r="L33" s="27"/>
      <c r="M33" s="27"/>
    </row>
    <row r="34" spans="1:13" x14ac:dyDescent="0.25">
      <c r="A34" s="50" t="s">
        <v>83</v>
      </c>
      <c r="B34" s="34"/>
      <c r="C34" s="34"/>
      <c r="D34" s="34"/>
      <c r="E34" s="34"/>
      <c r="F34" s="34"/>
      <c r="G34" s="34"/>
      <c r="H34" s="27"/>
      <c r="I34" s="27"/>
      <c r="J34" s="27"/>
      <c r="K34" s="27"/>
      <c r="L34" s="27"/>
      <c r="M34" s="27"/>
    </row>
    <row r="35" spans="1:13" x14ac:dyDescent="0.25">
      <c r="A35" s="50" t="s">
        <v>84</v>
      </c>
      <c r="B35" s="34"/>
      <c r="C35" s="34"/>
      <c r="D35" s="34"/>
      <c r="E35" s="34"/>
      <c r="F35" s="34"/>
      <c r="G35" s="34"/>
      <c r="H35" s="34"/>
      <c r="I35" s="27"/>
      <c r="J35" s="27"/>
      <c r="K35" s="27"/>
      <c r="L35" s="27"/>
      <c r="M35" s="27"/>
    </row>
    <row r="36" spans="1:13" x14ac:dyDescent="0.25">
      <c r="A36" s="50" t="s">
        <v>85</v>
      </c>
      <c r="B36" s="34"/>
      <c r="C36" s="34"/>
      <c r="D36" s="34"/>
      <c r="E36" s="34"/>
      <c r="F36" s="34"/>
      <c r="G36" s="34"/>
      <c r="H36" s="34"/>
      <c r="I36" s="34"/>
      <c r="J36" s="27"/>
      <c r="K36" s="27"/>
      <c r="L36" s="27"/>
      <c r="M36" s="27"/>
    </row>
    <row r="37" spans="1:13" x14ac:dyDescent="0.25">
      <c r="A37" s="50" t="s">
        <v>86</v>
      </c>
      <c r="B37" s="34"/>
      <c r="C37" s="34"/>
      <c r="D37" s="34"/>
      <c r="E37" s="34"/>
      <c r="F37" s="34"/>
      <c r="G37" s="34"/>
      <c r="H37" s="34"/>
      <c r="I37" s="34"/>
      <c r="J37" s="34"/>
      <c r="K37" s="27"/>
      <c r="L37" s="27"/>
      <c r="M37" s="27"/>
    </row>
    <row r="38" spans="1:13" x14ac:dyDescent="0.25">
      <c r="A38" s="5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27"/>
      <c r="M38" s="27"/>
    </row>
    <row r="39" spans="1:13" x14ac:dyDescent="0.25">
      <c r="A39" s="5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27"/>
    </row>
    <row r="40" spans="1:13" x14ac:dyDescent="0.25">
      <c r="A40" s="5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s="49" customFormat="1" x14ac:dyDescent="0.25">
      <c r="A41" s="33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3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25">
      <c r="A43" s="50" t="s">
        <v>79</v>
      </c>
      <c r="B43" s="34"/>
      <c r="C43" s="34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25">
      <c r="A44" s="50" t="s">
        <v>80</v>
      </c>
      <c r="B44" s="34"/>
      <c r="C44" s="34"/>
      <c r="D44" s="34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25">
      <c r="A45" s="50" t="s">
        <v>81</v>
      </c>
      <c r="B45" s="34"/>
      <c r="C45" s="34"/>
      <c r="D45" s="34"/>
      <c r="E45" s="34"/>
      <c r="F45" s="27"/>
      <c r="G45" s="27"/>
      <c r="H45" s="27"/>
      <c r="I45" s="27"/>
      <c r="J45" s="27"/>
      <c r="K45" s="27"/>
      <c r="L45" s="27"/>
      <c r="M45" s="27"/>
    </row>
    <row r="46" spans="1:13" x14ac:dyDescent="0.25">
      <c r="A46" s="50" t="s">
        <v>82</v>
      </c>
      <c r="B46" s="34"/>
      <c r="C46" s="34"/>
      <c r="D46" s="34"/>
      <c r="E46" s="34"/>
      <c r="F46" s="34"/>
      <c r="G46" s="27"/>
      <c r="H46" s="27"/>
      <c r="I46" s="27"/>
      <c r="J46" s="27"/>
      <c r="K46" s="27"/>
      <c r="L46" s="27"/>
      <c r="M46" s="27"/>
    </row>
    <row r="47" spans="1:13" x14ac:dyDescent="0.25">
      <c r="A47" s="50" t="s">
        <v>83</v>
      </c>
      <c r="B47" s="34"/>
      <c r="C47" s="34"/>
      <c r="D47" s="34"/>
      <c r="E47" s="34"/>
      <c r="F47" s="34"/>
      <c r="G47" s="34"/>
      <c r="H47" s="27"/>
      <c r="I47" s="27"/>
      <c r="J47" s="27"/>
      <c r="K47" s="27"/>
      <c r="L47" s="27"/>
      <c r="M47" s="27"/>
    </row>
    <row r="48" spans="1:13" x14ac:dyDescent="0.25">
      <c r="A48" s="50" t="s">
        <v>84</v>
      </c>
      <c r="B48" s="34"/>
      <c r="C48" s="34"/>
      <c r="D48" s="34"/>
      <c r="E48" s="34"/>
      <c r="F48" s="34"/>
      <c r="G48" s="34"/>
      <c r="H48" s="34"/>
      <c r="I48" s="27"/>
      <c r="J48" s="27"/>
      <c r="K48" s="27"/>
      <c r="L48" s="27"/>
      <c r="M48" s="27"/>
    </row>
    <row r="49" spans="1:13" x14ac:dyDescent="0.25">
      <c r="A49" s="50" t="s">
        <v>85</v>
      </c>
      <c r="B49" s="34"/>
      <c r="C49" s="34"/>
      <c r="D49" s="34"/>
      <c r="E49" s="34"/>
      <c r="F49" s="34"/>
      <c r="G49" s="34"/>
      <c r="H49" s="34"/>
      <c r="I49" s="34"/>
      <c r="J49" s="27"/>
      <c r="K49" s="27"/>
      <c r="L49" s="27"/>
      <c r="M49" s="27"/>
    </row>
    <row r="50" spans="1:13" x14ac:dyDescent="0.25">
      <c r="A50" s="50" t="s">
        <v>86</v>
      </c>
      <c r="B50" s="34"/>
      <c r="C50" s="34"/>
      <c r="D50" s="34"/>
      <c r="E50" s="34"/>
      <c r="F50" s="34"/>
      <c r="G50" s="34"/>
      <c r="H50" s="34"/>
      <c r="I50" s="34"/>
      <c r="J50" s="34"/>
      <c r="K50" s="27"/>
      <c r="L50" s="27"/>
      <c r="M50" s="27"/>
    </row>
    <row r="51" spans="1:13" x14ac:dyDescent="0.25">
      <c r="A51" s="5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27"/>
      <c r="M51" s="27"/>
    </row>
    <row r="52" spans="1:13" x14ac:dyDescent="0.25">
      <c r="A52" s="5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27"/>
    </row>
    <row r="53" spans="1:13" x14ac:dyDescent="0.25">
      <c r="A53" s="5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29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5">
      <c r="A56" s="50" t="s">
        <v>79</v>
      </c>
      <c r="B56" s="3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25">
      <c r="A57" s="50" t="s">
        <v>80</v>
      </c>
      <c r="B57" s="34"/>
      <c r="C57" s="34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25">
      <c r="A58" s="50" t="s">
        <v>81</v>
      </c>
      <c r="B58" s="34"/>
      <c r="C58" s="34"/>
      <c r="D58" s="34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25">
      <c r="A59" s="50" t="s">
        <v>82</v>
      </c>
      <c r="B59" s="34"/>
      <c r="C59" s="34"/>
      <c r="D59" s="34"/>
      <c r="E59" s="34"/>
      <c r="F59" s="27"/>
      <c r="G59" s="27"/>
      <c r="H59" s="27"/>
      <c r="I59" s="27"/>
      <c r="J59" s="27"/>
      <c r="K59" s="27"/>
      <c r="L59" s="27"/>
      <c r="M59" s="27"/>
    </row>
    <row r="60" spans="1:13" x14ac:dyDescent="0.25">
      <c r="A60" s="50" t="s">
        <v>83</v>
      </c>
      <c r="B60" s="34"/>
      <c r="C60" s="34"/>
      <c r="D60" s="34"/>
      <c r="E60" s="34"/>
      <c r="F60" s="34"/>
      <c r="G60" s="27"/>
      <c r="H60" s="27"/>
      <c r="I60" s="27"/>
      <c r="J60" s="27"/>
      <c r="K60" s="27"/>
      <c r="L60" s="27"/>
      <c r="M60" s="27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27"/>
      <c r="I61" s="27"/>
      <c r="J61" s="27"/>
      <c r="K61" s="27"/>
      <c r="L61" s="27"/>
      <c r="M61" s="27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27"/>
      <c r="J62" s="27"/>
      <c r="K62" s="27"/>
      <c r="L62" s="27"/>
      <c r="M62" s="27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27"/>
      <c r="L63" s="27"/>
      <c r="M63" s="27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27"/>
      <c r="M64" s="27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27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9" spans="1:13" x14ac:dyDescent="0.25">
      <c r="A69" s="13" t="s">
        <v>26</v>
      </c>
      <c r="B69" s="5"/>
      <c r="C69" s="4">
        <f>SUM(C2,C29,C42)*BirimÜcret!C42</f>
        <v>0</v>
      </c>
      <c r="D69" s="4">
        <f>SUM(D2:D3,D29:D30,D42:D43)*BirimÜcret!D42</f>
        <v>0</v>
      </c>
      <c r="E69" s="4">
        <f>SUM(E2:E4,E29:E31,E42:E44)*BirimÜcret!E42</f>
        <v>0</v>
      </c>
      <c r="F69" s="4">
        <f>SUM(F2:F5,F29:F32,F42:F45)*BirimÜcret!F42</f>
        <v>0</v>
      </c>
      <c r="G69" s="4">
        <f>SUM(G2:G6,G29:G33,G42:G46)*BirimÜcret!G42</f>
        <v>0</v>
      </c>
      <c r="H69" s="4">
        <f>SUM(H2:H7,H29:H34,H42:H47)*BirimÜcret!H42</f>
        <v>0</v>
      </c>
      <c r="I69" s="4">
        <f>SUM(I2:I8,I29:I35,I42:I48)*BirimÜcret!I42</f>
        <v>0</v>
      </c>
      <c r="J69" s="4">
        <f>SUM(J2:J9,J29:J36,J42:J49)*BirimÜcret!J42</f>
        <v>0</v>
      </c>
      <c r="K69" s="4">
        <f>SUM(K2:K10,K29:K37,K42:K50)*BirimÜcret!K42</f>
        <v>0</v>
      </c>
      <c r="L69" s="4">
        <f>SUM(L2:L11,L29:L38,L42:L51)*BirimÜcret!L42</f>
        <v>0</v>
      </c>
      <c r="M69" s="4">
        <f>SUM(M2:M12,M29:M39,M42:M52)*BirimÜcret!M42</f>
        <v>0</v>
      </c>
    </row>
    <row r="70" spans="1:13" x14ac:dyDescent="0.25">
      <c r="A70" s="13" t="s">
        <v>27</v>
      </c>
      <c r="B70" s="5"/>
      <c r="C70" s="4">
        <f>SUM(C55)*BirimÜcret!C43</f>
        <v>0</v>
      </c>
      <c r="D70" s="4">
        <f>SUM(D55:D56)*BirimÜcret!D43</f>
        <v>0</v>
      </c>
      <c r="E70" s="4">
        <f>SUM(E55:E57)*BirimÜcret!E43</f>
        <v>0</v>
      </c>
      <c r="F70" s="4">
        <f>SUM(F55:F58)*BirimÜcret!F43</f>
        <v>0</v>
      </c>
      <c r="G70" s="4">
        <f>SUM(G55:G59)*BirimÜcret!G43</f>
        <v>0</v>
      </c>
      <c r="H70" s="4">
        <f>SUM(H55:H60)*BirimÜcret!H43</f>
        <v>0</v>
      </c>
      <c r="I70" s="4">
        <f>SUM(I55:I61)*BirimÜcret!I43</f>
        <v>0</v>
      </c>
      <c r="J70" s="4">
        <f>SUM(J55:J62)*BirimÜcret!J43</f>
        <v>0</v>
      </c>
      <c r="K70" s="4">
        <f>SUM(K55:K63)*BirimÜcret!K43</f>
        <v>0</v>
      </c>
      <c r="L70" s="4">
        <f>SUM(L55:L64)*BirimÜcret!L43</f>
        <v>0</v>
      </c>
      <c r="M70" s="4">
        <f>SUM(M55:M65)*BirimÜcret!M43</f>
        <v>0</v>
      </c>
    </row>
    <row r="71" spans="1:13" x14ac:dyDescent="0.25">
      <c r="A71" s="13" t="s">
        <v>30</v>
      </c>
      <c r="B71" s="4">
        <f>B55*BirimÜcret!C43</f>
        <v>0</v>
      </c>
      <c r="C71" s="4">
        <f>C56*BirimÜcret!D43</f>
        <v>0</v>
      </c>
      <c r="D71" s="4">
        <f>D57*BirimÜcret!E43</f>
        <v>0</v>
      </c>
      <c r="E71" s="4">
        <f>E58*BirimÜcret!F43</f>
        <v>0</v>
      </c>
      <c r="F71" s="4">
        <f>F59*BirimÜcret!G43</f>
        <v>0</v>
      </c>
      <c r="G71" s="4">
        <f>G60*BirimÜcret!H43</f>
        <v>0</v>
      </c>
      <c r="H71" s="4">
        <f>H61*BirimÜcret!I43</f>
        <v>0</v>
      </c>
      <c r="I71" s="4">
        <f>I62*BirimÜcret!J43</f>
        <v>0</v>
      </c>
      <c r="J71" s="4">
        <f>J63*BirimÜcret!K43</f>
        <v>0</v>
      </c>
      <c r="K71" s="4">
        <f>K64*BirimÜcret!L43</f>
        <v>0</v>
      </c>
      <c r="L71" s="4">
        <f>L65*BirimÜcret!M43</f>
        <v>0</v>
      </c>
      <c r="M71" s="5"/>
    </row>
    <row r="72" spans="1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5"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B74"/>
      <c r="C74"/>
      <c r="D74"/>
      <c r="E74"/>
      <c r="F74"/>
      <c r="G74"/>
      <c r="H74"/>
      <c r="I74"/>
      <c r="J74"/>
      <c r="K74"/>
      <c r="L74"/>
      <c r="M74"/>
    </row>
  </sheetData>
  <pageMargins left="0.7" right="0.7" top="0.75" bottom="0.75" header="0.3" footer="0.3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7"/>
  <sheetViews>
    <sheetView workbookViewId="0"/>
  </sheetViews>
  <sheetFormatPr defaultColWidth="9.140625" defaultRowHeight="15" x14ac:dyDescent="0.25"/>
  <cols>
    <col min="1" max="1" width="54.28515625" style="11" customWidth="1"/>
    <col min="2" max="13" width="10.85546875" style="6" customWidth="1"/>
    <col min="14" max="16384" width="9.140625" style="6"/>
  </cols>
  <sheetData>
    <row r="1" spans="1:13" s="51" customFormat="1" x14ac:dyDescent="0.25">
      <c r="A1" s="1" t="s">
        <v>44</v>
      </c>
      <c r="B1" s="36" t="s">
        <v>54</v>
      </c>
      <c r="C1" s="36" t="s">
        <v>55</v>
      </c>
      <c r="D1" s="36" t="s">
        <v>56</v>
      </c>
      <c r="E1" s="36" t="s">
        <v>57</v>
      </c>
      <c r="F1" s="36" t="s">
        <v>58</v>
      </c>
      <c r="G1" s="36" t="s">
        <v>59</v>
      </c>
      <c r="H1" s="36" t="s">
        <v>60</v>
      </c>
      <c r="I1" s="36" t="s">
        <v>61</v>
      </c>
      <c r="J1" s="36" t="s">
        <v>62</v>
      </c>
      <c r="K1" s="36" t="s">
        <v>63</v>
      </c>
      <c r="L1" s="36" t="s">
        <v>64</v>
      </c>
      <c r="M1" s="36" t="s">
        <v>65</v>
      </c>
    </row>
    <row r="2" spans="1:13" x14ac:dyDescent="0.25">
      <c r="A2" s="20" t="s">
        <v>78</v>
      </c>
      <c r="B2" s="5">
        <f>B16-(B29+B42+B55)</f>
        <v>0</v>
      </c>
      <c r="C2" s="5">
        <f>B2-(C29+C42+C55)</f>
        <v>0</v>
      </c>
      <c r="D2" s="5">
        <f>C2-(D29+D42+D55)</f>
        <v>0</v>
      </c>
      <c r="E2" s="5">
        <f t="shared" ref="E2:M11" si="0">D2-(E29+E42+E55)</f>
        <v>0</v>
      </c>
      <c r="F2" s="5">
        <f t="shared" si="0"/>
        <v>0</v>
      </c>
      <c r="G2" s="5">
        <f t="shared" si="0"/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</row>
    <row r="3" spans="1:13" x14ac:dyDescent="0.25">
      <c r="A3" s="20" t="s">
        <v>79</v>
      </c>
      <c r="B3" s="5"/>
      <c r="C3" s="5">
        <f>C17-(C30+C43+C56)</f>
        <v>0</v>
      </c>
      <c r="D3" s="5">
        <f>C3-(D30+D43+D56)</f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</row>
    <row r="4" spans="1:13" x14ac:dyDescent="0.25">
      <c r="A4" s="20" t="s">
        <v>80</v>
      </c>
      <c r="B4" s="5"/>
      <c r="C4" s="5"/>
      <c r="D4" s="5">
        <f>D18-(D31+D44+D57)</f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</row>
    <row r="5" spans="1:13" x14ac:dyDescent="0.25">
      <c r="A5" s="20" t="s">
        <v>81</v>
      </c>
      <c r="B5" s="5"/>
      <c r="C5" s="5"/>
      <c r="D5" s="5"/>
      <c r="E5" s="5">
        <f>E19-(E32+E45+E58)</f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</row>
    <row r="6" spans="1:13" x14ac:dyDescent="0.25">
      <c r="A6" s="20" t="s">
        <v>82</v>
      </c>
      <c r="B6" s="5"/>
      <c r="C6" s="5"/>
      <c r="D6" s="5"/>
      <c r="E6" s="5"/>
      <c r="F6" s="5">
        <f>F20-(F33+F46+F59)</f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</row>
    <row r="7" spans="1:13" x14ac:dyDescent="0.25">
      <c r="A7" s="20" t="s">
        <v>83</v>
      </c>
      <c r="B7" s="5"/>
      <c r="C7" s="5"/>
      <c r="D7" s="5"/>
      <c r="E7" s="5"/>
      <c r="F7" s="5"/>
      <c r="G7" s="5">
        <f>G21-(G34+G47+G60)</f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</row>
    <row r="8" spans="1:13" x14ac:dyDescent="0.25">
      <c r="A8" s="20" t="s">
        <v>84</v>
      </c>
      <c r="B8" s="5"/>
      <c r="C8" s="5"/>
      <c r="D8" s="5"/>
      <c r="E8" s="5"/>
      <c r="F8" s="5"/>
      <c r="G8" s="5"/>
      <c r="H8" s="5">
        <f>H22-(H35+H48+H61)</f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</row>
    <row r="9" spans="1:13" x14ac:dyDescent="0.25">
      <c r="A9" s="20" t="s">
        <v>85</v>
      </c>
      <c r="B9" s="5"/>
      <c r="C9" s="5"/>
      <c r="D9" s="5"/>
      <c r="E9" s="5"/>
      <c r="F9" s="5"/>
      <c r="G9" s="5"/>
      <c r="H9" s="5"/>
      <c r="I9" s="5">
        <f>I23-(I36+I49+I62)</f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</row>
    <row r="10" spans="1:13" x14ac:dyDescent="0.25">
      <c r="A10" s="20" t="s">
        <v>86</v>
      </c>
      <c r="B10" s="5"/>
      <c r="C10" s="5"/>
      <c r="D10" s="5"/>
      <c r="E10" s="5"/>
      <c r="F10" s="5"/>
      <c r="G10" s="5"/>
      <c r="H10" s="5"/>
      <c r="I10" s="52"/>
      <c r="J10" s="5">
        <f>J24-(J37+J50+J63)</f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</row>
    <row r="11" spans="1:13" x14ac:dyDescent="0.25">
      <c r="A11" s="20" t="s">
        <v>87</v>
      </c>
      <c r="B11" s="5"/>
      <c r="C11" s="5"/>
      <c r="D11" s="5"/>
      <c r="E11" s="5"/>
      <c r="F11" s="5"/>
      <c r="G11" s="5"/>
      <c r="H11" s="5"/>
      <c r="I11" s="5"/>
      <c r="J11" s="5"/>
      <c r="K11" s="5">
        <f>K25-(K38+K51+K64)</f>
        <v>0</v>
      </c>
      <c r="L11" s="5">
        <f t="shared" si="0"/>
        <v>0</v>
      </c>
      <c r="M11" s="5">
        <f t="shared" si="0"/>
        <v>0</v>
      </c>
    </row>
    <row r="12" spans="1:13" x14ac:dyDescent="0.25">
      <c r="A12" s="20" t="s">
        <v>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>
        <f>L26-(L39+L52+L65)</f>
        <v>0</v>
      </c>
      <c r="M12" s="5">
        <f>L12-(M39+M52+M65)</f>
        <v>0</v>
      </c>
    </row>
    <row r="13" spans="1:13" x14ac:dyDescent="0.25">
      <c r="A13" s="20" t="s">
        <v>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f>M27-(M40+M53+M66)</f>
        <v>0</v>
      </c>
    </row>
    <row r="14" spans="1:13" x14ac:dyDescent="0.25">
      <c r="A14" s="28" t="s">
        <v>8</v>
      </c>
      <c r="B14" s="53">
        <f t="shared" ref="B14:L14" si="1">SUM(B2:B13)</f>
        <v>0</v>
      </c>
      <c r="C14" s="53">
        <f t="shared" si="1"/>
        <v>0</v>
      </c>
      <c r="D14" s="53">
        <f t="shared" si="1"/>
        <v>0</v>
      </c>
      <c r="E14" s="53">
        <f t="shared" si="1"/>
        <v>0</v>
      </c>
      <c r="F14" s="53">
        <f t="shared" si="1"/>
        <v>0</v>
      </c>
      <c r="G14" s="53">
        <f t="shared" si="1"/>
        <v>0</v>
      </c>
      <c r="H14" s="53">
        <f t="shared" si="1"/>
        <v>0</v>
      </c>
      <c r="I14" s="53">
        <f t="shared" si="1"/>
        <v>0</v>
      </c>
      <c r="J14" s="53">
        <f t="shared" si="1"/>
        <v>0</v>
      </c>
      <c r="K14" s="53">
        <f t="shared" si="1"/>
        <v>0</v>
      </c>
      <c r="L14" s="53">
        <f t="shared" si="1"/>
        <v>0</v>
      </c>
      <c r="M14" s="53">
        <f>SUM(M2:M13)</f>
        <v>0</v>
      </c>
    </row>
    <row r="15" spans="1:13" s="51" customFormat="1" x14ac:dyDescent="0.25">
      <c r="A15" s="1" t="s">
        <v>45</v>
      </c>
      <c r="B15" s="36" t="s">
        <v>54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60</v>
      </c>
      <c r="I15" s="36" t="s">
        <v>61</v>
      </c>
      <c r="J15" s="36" t="s">
        <v>62</v>
      </c>
      <c r="K15" s="36" t="s">
        <v>63</v>
      </c>
      <c r="L15" s="36" t="s">
        <v>64</v>
      </c>
      <c r="M15" s="36" t="s">
        <v>65</v>
      </c>
    </row>
    <row r="16" spans="1:13" x14ac:dyDescent="0.25">
      <c r="A16" s="2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2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2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2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x14ac:dyDescent="0.25">
      <c r="A21" s="2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2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2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2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2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2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2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x14ac:dyDescent="0.25">
      <c r="A28" s="1" t="s">
        <v>1</v>
      </c>
      <c r="B28" s="36" t="s">
        <v>54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6" t="s">
        <v>60</v>
      </c>
      <c r="I28" s="36" t="s">
        <v>61</v>
      </c>
      <c r="J28" s="36" t="s">
        <v>62</v>
      </c>
      <c r="K28" s="36" t="s">
        <v>63</v>
      </c>
      <c r="L28" s="36" t="s">
        <v>64</v>
      </c>
      <c r="M28" s="36" t="s">
        <v>65</v>
      </c>
    </row>
    <row r="29" spans="1:13" x14ac:dyDescent="0.25">
      <c r="A29" s="20" t="s">
        <v>78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20" t="s">
        <v>79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20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20" t="s">
        <v>81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20" t="s">
        <v>82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20" t="s">
        <v>83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20" t="s">
        <v>84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20" t="s">
        <v>85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20" t="s">
        <v>86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20" t="s">
        <v>87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20" t="s">
        <v>88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20" t="s">
        <v>89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33" t="s">
        <v>2</v>
      </c>
      <c r="B41" s="36" t="s">
        <v>54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6" t="s">
        <v>60</v>
      </c>
      <c r="I41" s="36" t="s">
        <v>61</v>
      </c>
      <c r="J41" s="36" t="s">
        <v>62</v>
      </c>
      <c r="K41" s="36" t="s">
        <v>63</v>
      </c>
      <c r="L41" s="36" t="s">
        <v>64</v>
      </c>
      <c r="M41" s="36" t="s">
        <v>65</v>
      </c>
    </row>
    <row r="42" spans="1:13" x14ac:dyDescent="0.25">
      <c r="A42" s="20" t="s">
        <v>78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20" t="s">
        <v>79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20" t="s">
        <v>80</v>
      </c>
      <c r="B44" s="7"/>
      <c r="C44" s="7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20" t="s">
        <v>81</v>
      </c>
      <c r="B45" s="7"/>
      <c r="C45" s="7"/>
      <c r="D45" s="7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20" t="s">
        <v>82</v>
      </c>
      <c r="B46" s="7"/>
      <c r="C46" s="7"/>
      <c r="D46" s="7"/>
      <c r="E46" s="7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20" t="s">
        <v>83</v>
      </c>
      <c r="B47" s="7"/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</row>
    <row r="48" spans="1:13" x14ac:dyDescent="0.25">
      <c r="A48" s="20" t="s">
        <v>84</v>
      </c>
      <c r="B48" s="7"/>
      <c r="C48" s="7"/>
      <c r="D48" s="7"/>
      <c r="E48" s="7"/>
      <c r="F48" s="7"/>
      <c r="G48" s="7"/>
      <c r="H48" s="5"/>
      <c r="I48" s="5"/>
      <c r="J48" s="5"/>
      <c r="K48" s="5"/>
      <c r="L48" s="5"/>
      <c r="M48" s="5"/>
    </row>
    <row r="49" spans="1:13" x14ac:dyDescent="0.25">
      <c r="A49" s="20" t="s">
        <v>85</v>
      </c>
      <c r="B49" s="7"/>
      <c r="C49" s="7"/>
      <c r="D49" s="7"/>
      <c r="E49" s="7"/>
      <c r="F49" s="7"/>
      <c r="G49" s="7"/>
      <c r="H49" s="7"/>
      <c r="I49" s="5"/>
      <c r="J49" s="5"/>
      <c r="K49" s="5"/>
      <c r="L49" s="5"/>
      <c r="M49" s="5"/>
    </row>
    <row r="50" spans="1:13" x14ac:dyDescent="0.25">
      <c r="A50" s="20" t="s">
        <v>86</v>
      </c>
      <c r="B50" s="7"/>
      <c r="C50" s="7"/>
      <c r="D50" s="7"/>
      <c r="E50" s="7"/>
      <c r="F50" s="7"/>
      <c r="G50" s="7"/>
      <c r="H50" s="7"/>
      <c r="I50" s="7"/>
      <c r="J50" s="5"/>
      <c r="K50" s="5"/>
      <c r="L50" s="5"/>
      <c r="M50" s="5"/>
    </row>
    <row r="51" spans="1:13" x14ac:dyDescent="0.25">
      <c r="A51" s="20" t="s">
        <v>87</v>
      </c>
      <c r="B51" s="7"/>
      <c r="C51" s="7"/>
      <c r="D51" s="7"/>
      <c r="E51" s="7"/>
      <c r="F51" s="7"/>
      <c r="G51" s="7"/>
      <c r="H51" s="7"/>
      <c r="I51" s="7"/>
      <c r="J51" s="7"/>
      <c r="K51" s="5"/>
      <c r="L51" s="5"/>
      <c r="M51" s="5"/>
    </row>
    <row r="52" spans="1:13" x14ac:dyDescent="0.25">
      <c r="A52" s="20" t="s">
        <v>88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  <c r="M52" s="5"/>
    </row>
    <row r="53" spans="1:13" x14ac:dyDescent="0.25">
      <c r="A53" s="20" t="s">
        <v>89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</row>
    <row r="54" spans="1:13" x14ac:dyDescent="0.25">
      <c r="A54" s="33" t="s">
        <v>31</v>
      </c>
      <c r="B54" s="36" t="s">
        <v>54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60</v>
      </c>
      <c r="I54" s="36" t="s">
        <v>61</v>
      </c>
      <c r="J54" s="36" t="s">
        <v>62</v>
      </c>
      <c r="K54" s="36" t="s">
        <v>63</v>
      </c>
      <c r="L54" s="36" t="s">
        <v>64</v>
      </c>
      <c r="M54" s="36" t="s">
        <v>65</v>
      </c>
    </row>
    <row r="55" spans="1:13" x14ac:dyDescent="0.25">
      <c r="A55" s="20" t="s">
        <v>78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20" t="s">
        <v>79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20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20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20" t="s">
        <v>82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20" t="s">
        <v>83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20" t="s">
        <v>84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20" t="s">
        <v>85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x14ac:dyDescent="0.25">
      <c r="A63" s="20" t="s">
        <v>86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3" x14ac:dyDescent="0.25">
      <c r="A64" s="2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2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2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B67"/>
      <c r="C67"/>
      <c r="D67"/>
      <c r="E67"/>
      <c r="F67"/>
      <c r="G67"/>
      <c r="H67"/>
      <c r="I67"/>
      <c r="J67"/>
      <c r="K67"/>
      <c r="L67"/>
      <c r="M67"/>
    </row>
  </sheetData>
  <pageMargins left="0.7" right="0.7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5"/>
  <sheetViews>
    <sheetView workbookViewId="0"/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3" s="49" customFormat="1" x14ac:dyDescent="0.25">
      <c r="A1" s="33" t="s">
        <v>46</v>
      </c>
      <c r="B1" s="36" t="s">
        <v>54</v>
      </c>
      <c r="C1" s="36" t="s">
        <v>55</v>
      </c>
      <c r="D1" s="36" t="s">
        <v>56</v>
      </c>
      <c r="E1" s="36" t="s">
        <v>57</v>
      </c>
      <c r="F1" s="36" t="s">
        <v>58</v>
      </c>
      <c r="G1" s="36" t="s">
        <v>59</v>
      </c>
      <c r="H1" s="36" t="s">
        <v>60</v>
      </c>
      <c r="I1" s="36" t="s">
        <v>61</v>
      </c>
      <c r="J1" s="36" t="s">
        <v>62</v>
      </c>
      <c r="K1" s="36" t="s">
        <v>63</v>
      </c>
      <c r="L1" s="36" t="s">
        <v>64</v>
      </c>
      <c r="M1" s="36" t="s">
        <v>65</v>
      </c>
    </row>
    <row r="2" spans="1:13" x14ac:dyDescent="0.25">
      <c r="A2" s="20" t="s">
        <v>78</v>
      </c>
      <c r="B2" s="27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</row>
    <row r="3" spans="1:13" x14ac:dyDescent="0.25">
      <c r="A3" s="20" t="s">
        <v>79</v>
      </c>
      <c r="B3" s="34"/>
      <c r="C3" s="27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</row>
    <row r="4" spans="1:13" x14ac:dyDescent="0.25">
      <c r="A4" s="20" t="s">
        <v>80</v>
      </c>
      <c r="B4" s="34"/>
      <c r="C4" s="34"/>
      <c r="D4" s="27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x14ac:dyDescent="0.25">
      <c r="A5" s="20" t="s">
        <v>81</v>
      </c>
      <c r="B5" s="34"/>
      <c r="C5" s="34"/>
      <c r="D5" s="34"/>
      <c r="E5" s="27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x14ac:dyDescent="0.25">
      <c r="A6" s="20" t="s">
        <v>82</v>
      </c>
      <c r="B6" s="34"/>
      <c r="C6" s="34"/>
      <c r="D6" s="34"/>
      <c r="E6" s="34"/>
      <c r="F6" s="27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</row>
    <row r="7" spans="1:13" x14ac:dyDescent="0.25">
      <c r="A7" s="20" t="s">
        <v>83</v>
      </c>
      <c r="B7" s="34"/>
      <c r="C7" s="34"/>
      <c r="D7" s="34"/>
      <c r="E7" s="34"/>
      <c r="F7" s="34"/>
      <c r="G7" s="27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</row>
    <row r="8" spans="1:13" x14ac:dyDescent="0.25">
      <c r="A8" s="20" t="s">
        <v>84</v>
      </c>
      <c r="B8" s="34"/>
      <c r="C8" s="34"/>
      <c r="D8" s="34"/>
      <c r="E8" s="34"/>
      <c r="F8" s="34"/>
      <c r="G8" s="34"/>
      <c r="H8" s="27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</row>
    <row r="9" spans="1:13" x14ac:dyDescent="0.25">
      <c r="A9" s="20" t="s">
        <v>85</v>
      </c>
      <c r="B9" s="34"/>
      <c r="C9" s="34"/>
      <c r="D9" s="34"/>
      <c r="E9" s="34"/>
      <c r="F9" s="34"/>
      <c r="G9" s="34"/>
      <c r="H9" s="34"/>
      <c r="I9" s="27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x14ac:dyDescent="0.25">
      <c r="A10" s="20" t="s">
        <v>86</v>
      </c>
      <c r="B10" s="34"/>
      <c r="C10" s="34"/>
      <c r="D10" s="34"/>
      <c r="E10" s="34"/>
      <c r="F10" s="34"/>
      <c r="G10" s="34"/>
      <c r="H10" s="34"/>
      <c r="I10" s="34"/>
      <c r="J10" s="27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</row>
    <row r="11" spans="1:13" x14ac:dyDescent="0.25">
      <c r="A11" s="2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7">
        <f>K25-(K38+K51+K64)</f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2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7">
        <f>L26-(L39+L52+L65)</f>
        <v>0</v>
      </c>
      <c r="M12" s="34">
        <f>L12-(M39+M52+M65)</f>
        <v>0</v>
      </c>
    </row>
    <row r="13" spans="1:13" x14ac:dyDescent="0.25">
      <c r="A13" s="2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</row>
    <row r="14" spans="1:13" x14ac:dyDescent="0.25">
      <c r="A14" s="28" t="s">
        <v>8</v>
      </c>
      <c r="B14" s="54">
        <f t="shared" ref="B14:L14" si="1">SUM(B2:B13)</f>
        <v>0</v>
      </c>
      <c r="C14" s="54">
        <f t="shared" si="1"/>
        <v>0</v>
      </c>
      <c r="D14" s="54">
        <f t="shared" si="1"/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>SUM(M2:M13)</f>
        <v>0</v>
      </c>
    </row>
    <row r="15" spans="1:13" s="49" customFormat="1" x14ac:dyDescent="0.25">
      <c r="A15" s="33" t="s">
        <v>47</v>
      </c>
      <c r="B15" s="36" t="s">
        <v>54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60</v>
      </c>
      <c r="I15" s="36" t="s">
        <v>61</v>
      </c>
      <c r="J15" s="36" t="s">
        <v>62</v>
      </c>
      <c r="K15" s="36" t="s">
        <v>63</v>
      </c>
      <c r="L15" s="36" t="s">
        <v>64</v>
      </c>
      <c r="M15" s="36" t="s">
        <v>65</v>
      </c>
    </row>
    <row r="16" spans="1:13" x14ac:dyDescent="0.25">
      <c r="A16" s="2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2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2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2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x14ac:dyDescent="0.25">
      <c r="A21" s="2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2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2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2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2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2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2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s="49" customFormat="1" x14ac:dyDescent="0.25">
      <c r="A28" s="1" t="s">
        <v>1</v>
      </c>
      <c r="B28" s="36" t="s">
        <v>54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6" t="s">
        <v>60</v>
      </c>
      <c r="I28" s="36" t="s">
        <v>61</v>
      </c>
      <c r="J28" s="36" t="s">
        <v>62</v>
      </c>
      <c r="K28" s="36" t="s">
        <v>63</v>
      </c>
      <c r="L28" s="36" t="s">
        <v>64</v>
      </c>
      <c r="M28" s="36" t="s">
        <v>65</v>
      </c>
    </row>
    <row r="29" spans="1:13" x14ac:dyDescent="0.25">
      <c r="A29" s="20" t="s">
        <v>78</v>
      </c>
      <c r="B29" s="2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20" t="s">
        <v>79</v>
      </c>
      <c r="B30" s="34"/>
      <c r="C30" s="27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20" t="s">
        <v>80</v>
      </c>
      <c r="B31" s="34"/>
      <c r="C31" s="34"/>
      <c r="D31" s="27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20" t="s">
        <v>81</v>
      </c>
      <c r="B32" s="34"/>
      <c r="C32" s="34"/>
      <c r="D32" s="34"/>
      <c r="E32" s="27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20" t="s">
        <v>82</v>
      </c>
      <c r="B33" s="34"/>
      <c r="C33" s="34"/>
      <c r="D33" s="34"/>
      <c r="E33" s="34"/>
      <c r="F33" s="27"/>
      <c r="G33" s="34"/>
      <c r="H33" s="34"/>
      <c r="I33" s="34"/>
      <c r="J33" s="34"/>
      <c r="K33" s="34"/>
      <c r="L33" s="34"/>
      <c r="M33" s="34"/>
    </row>
    <row r="34" spans="1:13" x14ac:dyDescent="0.25">
      <c r="A34" s="20" t="s">
        <v>83</v>
      </c>
      <c r="B34" s="34"/>
      <c r="C34" s="34"/>
      <c r="D34" s="34"/>
      <c r="E34" s="34"/>
      <c r="F34" s="34"/>
      <c r="G34" s="27"/>
      <c r="H34" s="34"/>
      <c r="I34" s="34"/>
      <c r="J34" s="34"/>
      <c r="K34" s="34"/>
      <c r="L34" s="34"/>
      <c r="M34" s="34"/>
    </row>
    <row r="35" spans="1:13" x14ac:dyDescent="0.25">
      <c r="A35" s="20" t="s">
        <v>84</v>
      </c>
      <c r="B35" s="34"/>
      <c r="C35" s="34"/>
      <c r="D35" s="34"/>
      <c r="E35" s="34"/>
      <c r="F35" s="34"/>
      <c r="G35" s="34"/>
      <c r="H35" s="27"/>
      <c r="I35" s="34"/>
      <c r="J35" s="34"/>
      <c r="K35" s="34"/>
      <c r="L35" s="34"/>
      <c r="M35" s="34"/>
    </row>
    <row r="36" spans="1:13" x14ac:dyDescent="0.25">
      <c r="A36" s="20" t="s">
        <v>85</v>
      </c>
      <c r="B36" s="34"/>
      <c r="C36" s="34"/>
      <c r="D36" s="34"/>
      <c r="E36" s="34"/>
      <c r="F36" s="34"/>
      <c r="G36" s="34"/>
      <c r="H36" s="34"/>
      <c r="I36" s="27"/>
      <c r="J36" s="34"/>
      <c r="K36" s="34"/>
      <c r="L36" s="34"/>
      <c r="M36" s="34"/>
    </row>
    <row r="37" spans="1:13" x14ac:dyDescent="0.25">
      <c r="A37" s="20" t="s">
        <v>86</v>
      </c>
      <c r="B37" s="34"/>
      <c r="C37" s="34"/>
      <c r="D37" s="34"/>
      <c r="E37" s="34"/>
      <c r="F37" s="34"/>
      <c r="G37" s="34"/>
      <c r="H37" s="34"/>
      <c r="I37" s="34"/>
      <c r="J37" s="27"/>
      <c r="K37" s="34"/>
      <c r="L37" s="34"/>
      <c r="M37" s="34"/>
    </row>
    <row r="38" spans="1:13" x14ac:dyDescent="0.25">
      <c r="A38" s="2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7"/>
      <c r="L38" s="34"/>
      <c r="M38" s="34"/>
    </row>
    <row r="39" spans="1:13" x14ac:dyDescent="0.25">
      <c r="A39" s="2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7"/>
      <c r="M39" s="34"/>
    </row>
    <row r="40" spans="1:13" x14ac:dyDescent="0.25">
      <c r="A40" s="2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s="49" customFormat="1" x14ac:dyDescent="0.25">
      <c r="A41" s="33" t="s">
        <v>2</v>
      </c>
      <c r="B41" s="36" t="s">
        <v>54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6" t="s">
        <v>60</v>
      </c>
      <c r="I41" s="36" t="s">
        <v>61</v>
      </c>
      <c r="J41" s="36" t="s">
        <v>62</v>
      </c>
      <c r="K41" s="36" t="s">
        <v>63</v>
      </c>
      <c r="L41" s="36" t="s">
        <v>64</v>
      </c>
      <c r="M41" s="36" t="s">
        <v>65</v>
      </c>
    </row>
    <row r="42" spans="1:13" x14ac:dyDescent="0.25">
      <c r="A42" s="20" t="s">
        <v>78</v>
      </c>
      <c r="B42" s="27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20" t="s">
        <v>79</v>
      </c>
      <c r="B43" s="34"/>
      <c r="C43" s="27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20" t="s">
        <v>80</v>
      </c>
      <c r="B44" s="34"/>
      <c r="C44" s="34"/>
      <c r="D44" s="27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20" t="s">
        <v>81</v>
      </c>
      <c r="B45" s="34"/>
      <c r="C45" s="34"/>
      <c r="D45" s="34"/>
      <c r="E45" s="27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20" t="s">
        <v>82</v>
      </c>
      <c r="B46" s="34"/>
      <c r="C46" s="34"/>
      <c r="D46" s="34"/>
      <c r="E46" s="34"/>
      <c r="F46" s="27"/>
      <c r="G46" s="34"/>
      <c r="H46" s="34"/>
      <c r="I46" s="34"/>
      <c r="J46" s="34"/>
      <c r="K46" s="34"/>
      <c r="L46" s="34"/>
      <c r="M46" s="34"/>
    </row>
    <row r="47" spans="1:13" x14ac:dyDescent="0.25">
      <c r="A47" s="20" t="s">
        <v>83</v>
      </c>
      <c r="B47" s="34"/>
      <c r="C47" s="34"/>
      <c r="D47" s="34"/>
      <c r="E47" s="34"/>
      <c r="F47" s="34"/>
      <c r="G47" s="27"/>
      <c r="H47" s="34"/>
      <c r="I47" s="34"/>
      <c r="J47" s="34"/>
      <c r="K47" s="34"/>
      <c r="L47" s="34"/>
      <c r="M47" s="34"/>
    </row>
    <row r="48" spans="1:13" x14ac:dyDescent="0.25">
      <c r="A48" s="20" t="s">
        <v>84</v>
      </c>
      <c r="B48" s="34"/>
      <c r="C48" s="34"/>
      <c r="D48" s="34"/>
      <c r="E48" s="34"/>
      <c r="F48" s="34"/>
      <c r="G48" s="34"/>
      <c r="H48" s="27"/>
      <c r="I48" s="34"/>
      <c r="J48" s="34"/>
      <c r="K48" s="34"/>
      <c r="L48" s="34"/>
      <c r="M48" s="34"/>
    </row>
    <row r="49" spans="1:13" x14ac:dyDescent="0.25">
      <c r="A49" s="20" t="s">
        <v>85</v>
      </c>
      <c r="B49" s="34"/>
      <c r="C49" s="34"/>
      <c r="D49" s="34"/>
      <c r="E49" s="34"/>
      <c r="F49" s="34"/>
      <c r="G49" s="34"/>
      <c r="H49" s="34"/>
      <c r="I49" s="27"/>
      <c r="J49" s="34"/>
      <c r="K49" s="34"/>
      <c r="L49" s="34"/>
      <c r="M49" s="34"/>
    </row>
    <row r="50" spans="1:13" x14ac:dyDescent="0.25">
      <c r="A50" s="20" t="s">
        <v>86</v>
      </c>
      <c r="B50" s="34"/>
      <c r="C50" s="34"/>
      <c r="D50" s="34"/>
      <c r="E50" s="34"/>
      <c r="F50" s="34"/>
      <c r="G50" s="34"/>
      <c r="H50" s="34"/>
      <c r="I50" s="34"/>
      <c r="J50" s="27"/>
      <c r="K50" s="34"/>
      <c r="L50" s="34"/>
      <c r="M50" s="34"/>
    </row>
    <row r="51" spans="1:13" x14ac:dyDescent="0.25">
      <c r="A51" s="2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7"/>
      <c r="L51" s="34"/>
      <c r="M51" s="34"/>
    </row>
    <row r="52" spans="1:13" x14ac:dyDescent="0.25">
      <c r="A52" s="2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/>
      <c r="M52" s="34"/>
    </row>
    <row r="53" spans="1:13" x14ac:dyDescent="0.25">
      <c r="A53" s="2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32</v>
      </c>
      <c r="B54" s="36" t="s">
        <v>54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60</v>
      </c>
      <c r="I54" s="36" t="s">
        <v>61</v>
      </c>
      <c r="J54" s="36" t="s">
        <v>62</v>
      </c>
      <c r="K54" s="36" t="s">
        <v>63</v>
      </c>
      <c r="L54" s="36" t="s">
        <v>64</v>
      </c>
      <c r="M54" s="36" t="s">
        <v>65</v>
      </c>
    </row>
    <row r="55" spans="1:13" x14ac:dyDescent="0.25">
      <c r="A55" s="20" t="s">
        <v>78</v>
      </c>
      <c r="B55" s="27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20" t="s">
        <v>79</v>
      </c>
      <c r="B56" s="34"/>
      <c r="C56" s="27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20" t="s">
        <v>80</v>
      </c>
      <c r="B57" s="34"/>
      <c r="C57" s="34"/>
      <c r="D57" s="27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20" t="s">
        <v>81</v>
      </c>
      <c r="B58" s="34"/>
      <c r="C58" s="34"/>
      <c r="D58" s="34"/>
      <c r="E58" s="27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20" t="s">
        <v>82</v>
      </c>
      <c r="B59" s="34"/>
      <c r="C59" s="34"/>
      <c r="D59" s="34"/>
      <c r="E59" s="34"/>
      <c r="F59" s="27"/>
      <c r="G59" s="34"/>
      <c r="H59" s="34"/>
      <c r="I59" s="34"/>
      <c r="J59" s="34"/>
      <c r="K59" s="34"/>
      <c r="L59" s="34"/>
      <c r="M59" s="34"/>
    </row>
    <row r="60" spans="1:13" x14ac:dyDescent="0.25">
      <c r="A60" s="20" t="s">
        <v>83</v>
      </c>
      <c r="B60" s="34"/>
      <c r="C60" s="34"/>
      <c r="D60" s="34"/>
      <c r="E60" s="34"/>
      <c r="F60" s="34"/>
      <c r="G60" s="27"/>
      <c r="H60" s="34"/>
      <c r="I60" s="34"/>
      <c r="J60" s="34"/>
      <c r="K60" s="34"/>
      <c r="L60" s="34"/>
      <c r="M60" s="34"/>
    </row>
    <row r="61" spans="1:13" x14ac:dyDescent="0.25">
      <c r="A61" s="20" t="s">
        <v>84</v>
      </c>
      <c r="B61" s="34"/>
      <c r="C61" s="34"/>
      <c r="D61" s="34"/>
      <c r="E61" s="34"/>
      <c r="F61" s="34"/>
      <c r="G61" s="34"/>
      <c r="H61" s="27"/>
      <c r="I61" s="34"/>
      <c r="J61" s="34"/>
      <c r="K61" s="34"/>
      <c r="L61" s="34"/>
      <c r="M61" s="34"/>
    </row>
    <row r="62" spans="1:13" x14ac:dyDescent="0.25">
      <c r="A62" s="20" t="s">
        <v>85</v>
      </c>
      <c r="B62" s="34"/>
      <c r="C62" s="34"/>
      <c r="D62" s="34"/>
      <c r="E62" s="34"/>
      <c r="F62" s="34"/>
      <c r="G62" s="34"/>
      <c r="H62" s="34"/>
      <c r="I62" s="27"/>
      <c r="J62" s="34"/>
      <c r="K62" s="34"/>
      <c r="L62" s="34"/>
      <c r="M62" s="34"/>
    </row>
    <row r="63" spans="1:13" x14ac:dyDescent="0.25">
      <c r="A63" s="20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34"/>
      <c r="L63" s="34"/>
      <c r="M63" s="34"/>
    </row>
    <row r="64" spans="1:13" x14ac:dyDescent="0.25">
      <c r="A64" s="2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34"/>
      <c r="M64" s="34"/>
    </row>
    <row r="65" spans="1:13" x14ac:dyDescent="0.25">
      <c r="A65" s="2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34"/>
    </row>
    <row r="66" spans="1:13" x14ac:dyDescent="0.25">
      <c r="A66" s="2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9" spans="1:13" x14ac:dyDescent="0.25">
      <c r="A69" s="13" t="s">
        <v>97</v>
      </c>
      <c r="B69" s="4">
        <f>(B2+B29+B42+B55)*BirimÜcret!C43</f>
        <v>0</v>
      </c>
      <c r="C69" s="4">
        <f>(C3+C30+C43+C56)*BirimÜcret!D43</f>
        <v>0</v>
      </c>
      <c r="D69" s="4">
        <f>(D4+D31+D44+D57)*BirimÜcret!E43</f>
        <v>0</v>
      </c>
      <c r="E69" s="4">
        <f>(E5+E32+E45+E58)*BirimÜcret!F43</f>
        <v>0</v>
      </c>
      <c r="F69" s="4">
        <f>(F6+F33+F46+F59)*BirimÜcret!G43</f>
        <v>0</v>
      </c>
      <c r="G69" s="4">
        <f>(G7+G34+G47+G60)*BirimÜcret!H43</f>
        <v>0</v>
      </c>
      <c r="H69" s="4">
        <f>(H8+H35+H48+H61)*BirimÜcret!I43</f>
        <v>0</v>
      </c>
      <c r="I69" s="4">
        <f>(I9+I36+I49+I62)*BirimÜcret!J43</f>
        <v>0</v>
      </c>
      <c r="J69" s="4">
        <f>(J10+J37+J50+J63)*BirimÜcret!K43</f>
        <v>0</v>
      </c>
      <c r="K69" s="4">
        <f>(K11+K38+K51+K64)*BirimÜcret!L43</f>
        <v>0</v>
      </c>
      <c r="L69" s="4">
        <f>(L12+L39+L52+L65)*BirimÜcret!M43</f>
        <v>0</v>
      </c>
      <c r="M69" s="5"/>
    </row>
    <row r="70" spans="1:13" x14ac:dyDescent="0.25">
      <c r="B70"/>
      <c r="D70"/>
      <c r="E70"/>
      <c r="F70"/>
      <c r="G70"/>
      <c r="H70"/>
      <c r="I70"/>
      <c r="J70"/>
      <c r="K70"/>
      <c r="L70"/>
      <c r="M70"/>
    </row>
    <row r="71" spans="1:13" x14ac:dyDescent="0.25">
      <c r="B71"/>
      <c r="C71"/>
      <c r="E71"/>
      <c r="F71"/>
      <c r="G71"/>
      <c r="H71"/>
      <c r="I71"/>
      <c r="J71"/>
      <c r="K71"/>
      <c r="L71"/>
      <c r="M71"/>
    </row>
    <row r="72" spans="1:13" x14ac:dyDescent="0.25">
      <c r="B72"/>
      <c r="C72"/>
      <c r="D72"/>
      <c r="F72"/>
      <c r="G72"/>
      <c r="H72"/>
      <c r="I72"/>
      <c r="J72"/>
      <c r="K72"/>
      <c r="L72"/>
      <c r="M72"/>
    </row>
    <row r="73" spans="1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5">
      <c r="B75"/>
      <c r="C75"/>
      <c r="D75"/>
      <c r="E75"/>
      <c r="F75"/>
      <c r="G75"/>
      <c r="H75"/>
      <c r="I75"/>
      <c r="J75"/>
      <c r="K75"/>
      <c r="L75"/>
      <c r="M75"/>
    </row>
  </sheetData>
  <pageMargins left="0.7" right="0.7" top="0.75" bottom="0.75" header="0.3" footer="0.3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75"/>
  <sheetViews>
    <sheetView workbookViewId="0"/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3" s="49" customFormat="1" x14ac:dyDescent="0.25">
      <c r="A1" s="33" t="s">
        <v>46</v>
      </c>
      <c r="B1" s="22" t="s">
        <v>54</v>
      </c>
      <c r="C1" s="22" t="s">
        <v>55</v>
      </c>
      <c r="D1" s="22" t="s">
        <v>56</v>
      </c>
      <c r="E1" s="22" t="s">
        <v>57</v>
      </c>
      <c r="F1" s="22" t="s">
        <v>58</v>
      </c>
      <c r="G1" s="22" t="s">
        <v>59</v>
      </c>
      <c r="H1" s="22" t="s">
        <v>60</v>
      </c>
      <c r="I1" s="22" t="s">
        <v>61</v>
      </c>
      <c r="J1" s="22" t="s">
        <v>62</v>
      </c>
      <c r="K1" s="22" t="s">
        <v>63</v>
      </c>
      <c r="L1" s="22" t="s">
        <v>64</v>
      </c>
      <c r="M1" s="22" t="s">
        <v>65</v>
      </c>
    </row>
    <row r="2" spans="1:13" x14ac:dyDescent="0.25">
      <c r="A2" s="20" t="s">
        <v>78</v>
      </c>
      <c r="B2" s="27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</row>
    <row r="3" spans="1:13" x14ac:dyDescent="0.25">
      <c r="A3" s="20" t="s">
        <v>79</v>
      </c>
      <c r="B3" s="34"/>
      <c r="C3" s="27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</row>
    <row r="4" spans="1:13" x14ac:dyDescent="0.25">
      <c r="A4" s="20" t="s">
        <v>80</v>
      </c>
      <c r="B4" s="34"/>
      <c r="C4" s="34"/>
      <c r="D4" s="27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x14ac:dyDescent="0.25">
      <c r="A5" s="20" t="s">
        <v>81</v>
      </c>
      <c r="B5" s="34"/>
      <c r="C5" s="34"/>
      <c r="D5" s="34"/>
      <c r="E5" s="27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x14ac:dyDescent="0.25">
      <c r="A6" s="20" t="s">
        <v>82</v>
      </c>
      <c r="B6" s="34"/>
      <c r="C6" s="34"/>
      <c r="D6" s="34"/>
      <c r="E6" s="34"/>
      <c r="F6" s="27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</row>
    <row r="7" spans="1:13" x14ac:dyDescent="0.25">
      <c r="A7" s="20" t="s">
        <v>83</v>
      </c>
      <c r="B7" s="34"/>
      <c r="C7" s="34"/>
      <c r="D7" s="34"/>
      <c r="E7" s="34"/>
      <c r="F7" s="34"/>
      <c r="G7" s="27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</row>
    <row r="8" spans="1:13" x14ac:dyDescent="0.25">
      <c r="A8" s="20" t="s">
        <v>84</v>
      </c>
      <c r="B8" s="34"/>
      <c r="C8" s="34"/>
      <c r="D8" s="34"/>
      <c r="E8" s="34"/>
      <c r="F8" s="34"/>
      <c r="G8" s="34"/>
      <c r="H8" s="27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</row>
    <row r="9" spans="1:13" x14ac:dyDescent="0.25">
      <c r="A9" s="20" t="s">
        <v>85</v>
      </c>
      <c r="B9" s="34"/>
      <c r="C9" s="34"/>
      <c r="D9" s="34"/>
      <c r="E9" s="34"/>
      <c r="F9" s="34"/>
      <c r="G9" s="34"/>
      <c r="H9" s="34"/>
      <c r="I9" s="27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x14ac:dyDescent="0.25">
      <c r="A10" s="20" t="s">
        <v>86</v>
      </c>
      <c r="B10" s="34"/>
      <c r="C10" s="34"/>
      <c r="D10" s="34"/>
      <c r="E10" s="34"/>
      <c r="F10" s="34"/>
      <c r="G10" s="34"/>
      <c r="H10" s="34"/>
      <c r="I10" s="34"/>
      <c r="J10" s="27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</row>
    <row r="11" spans="1:13" x14ac:dyDescent="0.25">
      <c r="A11" s="2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7">
        <f>K25-(K38+K51+K64)</f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2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7">
        <f>L26-(L39+L52+L65)</f>
        <v>0</v>
      </c>
      <c r="M12" s="34">
        <f>L12-(M39+M52+M65)</f>
        <v>0</v>
      </c>
    </row>
    <row r="13" spans="1:13" x14ac:dyDescent="0.25">
      <c r="A13" s="2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</row>
    <row r="14" spans="1:13" x14ac:dyDescent="0.25">
      <c r="A14" s="28" t="s">
        <v>8</v>
      </c>
      <c r="B14" s="54">
        <f t="shared" ref="B14:L14" si="1">SUM(B2:B13)</f>
        <v>0</v>
      </c>
      <c r="C14" s="54">
        <f t="shared" si="1"/>
        <v>0</v>
      </c>
      <c r="D14" s="54">
        <f t="shared" si="1"/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>SUM(M2:M13)</f>
        <v>0</v>
      </c>
    </row>
    <row r="15" spans="1:13" s="49" customFormat="1" x14ac:dyDescent="0.25">
      <c r="A15" s="33" t="s">
        <v>47</v>
      </c>
      <c r="B15" s="22" t="s">
        <v>54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60</v>
      </c>
      <c r="I15" s="22" t="s">
        <v>61</v>
      </c>
      <c r="J15" s="22" t="s">
        <v>62</v>
      </c>
      <c r="K15" s="22" t="s">
        <v>63</v>
      </c>
      <c r="L15" s="22" t="s">
        <v>64</v>
      </c>
      <c r="M15" s="22" t="s">
        <v>65</v>
      </c>
    </row>
    <row r="16" spans="1:13" x14ac:dyDescent="0.25">
      <c r="A16" s="2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2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2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2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x14ac:dyDescent="0.25">
      <c r="A21" s="2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2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2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2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2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2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2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s="49" customFormat="1" x14ac:dyDescent="0.25">
      <c r="A28" s="1" t="s">
        <v>1</v>
      </c>
      <c r="B28" s="22" t="s">
        <v>54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60</v>
      </c>
      <c r="I28" s="22" t="s">
        <v>61</v>
      </c>
      <c r="J28" s="22" t="s">
        <v>62</v>
      </c>
      <c r="K28" s="22" t="s">
        <v>63</v>
      </c>
      <c r="L28" s="22" t="s">
        <v>64</v>
      </c>
      <c r="M28" s="22" t="s">
        <v>65</v>
      </c>
    </row>
    <row r="29" spans="1:13" x14ac:dyDescent="0.25">
      <c r="A29" s="20" t="s">
        <v>78</v>
      </c>
      <c r="B29" s="2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20" t="s">
        <v>79</v>
      </c>
      <c r="B30" s="34"/>
      <c r="C30" s="27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20" t="s">
        <v>80</v>
      </c>
      <c r="B31" s="34"/>
      <c r="C31" s="34"/>
      <c r="D31" s="27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20" t="s">
        <v>81</v>
      </c>
      <c r="B32" s="34"/>
      <c r="C32" s="34"/>
      <c r="D32" s="34"/>
      <c r="E32" s="27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20" t="s">
        <v>82</v>
      </c>
      <c r="B33" s="34"/>
      <c r="C33" s="34"/>
      <c r="D33" s="34"/>
      <c r="E33" s="34"/>
      <c r="F33" s="27"/>
      <c r="G33" s="34"/>
      <c r="H33" s="34"/>
      <c r="I33" s="34"/>
      <c r="J33" s="34"/>
      <c r="K33" s="34"/>
      <c r="L33" s="34"/>
      <c r="M33" s="34"/>
    </row>
    <row r="34" spans="1:13" x14ac:dyDescent="0.25">
      <c r="A34" s="20" t="s">
        <v>83</v>
      </c>
      <c r="B34" s="34"/>
      <c r="C34" s="34"/>
      <c r="D34" s="34"/>
      <c r="E34" s="34"/>
      <c r="F34" s="34"/>
      <c r="G34" s="27"/>
      <c r="H34" s="34"/>
      <c r="I34" s="34"/>
      <c r="J34" s="34"/>
      <c r="K34" s="34"/>
      <c r="L34" s="34"/>
      <c r="M34" s="34"/>
    </row>
    <row r="35" spans="1:13" x14ac:dyDescent="0.25">
      <c r="A35" s="20" t="s">
        <v>84</v>
      </c>
      <c r="B35" s="34"/>
      <c r="C35" s="34"/>
      <c r="D35" s="34"/>
      <c r="E35" s="34"/>
      <c r="F35" s="34"/>
      <c r="G35" s="34"/>
      <c r="H35" s="27"/>
      <c r="I35" s="34"/>
      <c r="J35" s="34"/>
      <c r="K35" s="34"/>
      <c r="L35" s="34"/>
      <c r="M35" s="34"/>
    </row>
    <row r="36" spans="1:13" x14ac:dyDescent="0.25">
      <c r="A36" s="20" t="s">
        <v>85</v>
      </c>
      <c r="B36" s="34"/>
      <c r="C36" s="34"/>
      <c r="D36" s="34"/>
      <c r="E36" s="34"/>
      <c r="F36" s="34"/>
      <c r="G36" s="34"/>
      <c r="H36" s="34"/>
      <c r="I36" s="27"/>
      <c r="J36" s="34"/>
      <c r="K36" s="34"/>
      <c r="L36" s="34"/>
      <c r="M36" s="34"/>
    </row>
    <row r="37" spans="1:13" x14ac:dyDescent="0.25">
      <c r="A37" s="20" t="s">
        <v>86</v>
      </c>
      <c r="B37" s="34"/>
      <c r="C37" s="34"/>
      <c r="D37" s="34"/>
      <c r="E37" s="34"/>
      <c r="F37" s="34"/>
      <c r="G37" s="34"/>
      <c r="H37" s="34"/>
      <c r="I37" s="34"/>
      <c r="J37" s="27"/>
      <c r="K37" s="34"/>
      <c r="L37" s="34"/>
      <c r="M37" s="34"/>
    </row>
    <row r="38" spans="1:13" x14ac:dyDescent="0.25">
      <c r="A38" s="2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7"/>
      <c r="L38" s="34"/>
      <c r="M38" s="34"/>
    </row>
    <row r="39" spans="1:13" x14ac:dyDescent="0.25">
      <c r="A39" s="2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7"/>
      <c r="M39" s="34"/>
    </row>
    <row r="40" spans="1:13" x14ac:dyDescent="0.25">
      <c r="A40" s="2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s="49" customFormat="1" x14ac:dyDescent="0.25">
      <c r="A41" s="33" t="s">
        <v>2</v>
      </c>
      <c r="B41" s="22" t="s">
        <v>54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60</v>
      </c>
      <c r="I41" s="22" t="s">
        <v>61</v>
      </c>
      <c r="J41" s="22" t="s">
        <v>62</v>
      </c>
      <c r="K41" s="22" t="s">
        <v>63</v>
      </c>
      <c r="L41" s="22" t="s">
        <v>64</v>
      </c>
      <c r="M41" s="22" t="s">
        <v>65</v>
      </c>
    </row>
    <row r="42" spans="1:13" x14ac:dyDescent="0.25">
      <c r="A42" s="20" t="s">
        <v>78</v>
      </c>
      <c r="B42" s="27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20" t="s">
        <v>79</v>
      </c>
      <c r="B43" s="34"/>
      <c r="C43" s="27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20" t="s">
        <v>80</v>
      </c>
      <c r="B44" s="34"/>
      <c r="C44" s="34"/>
      <c r="D44" s="27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20" t="s">
        <v>81</v>
      </c>
      <c r="B45" s="34"/>
      <c r="C45" s="34"/>
      <c r="D45" s="34"/>
      <c r="E45" s="27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20" t="s">
        <v>82</v>
      </c>
      <c r="B46" s="34"/>
      <c r="C46" s="34"/>
      <c r="D46" s="34"/>
      <c r="E46" s="34"/>
      <c r="F46" s="27"/>
      <c r="G46" s="34"/>
      <c r="H46" s="34"/>
      <c r="I46" s="34"/>
      <c r="J46" s="34"/>
      <c r="K46" s="34"/>
      <c r="L46" s="34"/>
      <c r="M46" s="34"/>
    </row>
    <row r="47" spans="1:13" x14ac:dyDescent="0.25">
      <c r="A47" s="20" t="s">
        <v>83</v>
      </c>
      <c r="B47" s="34"/>
      <c r="C47" s="34"/>
      <c r="D47" s="34"/>
      <c r="E47" s="34"/>
      <c r="F47" s="34"/>
      <c r="G47" s="27"/>
      <c r="H47" s="34"/>
      <c r="I47" s="34"/>
      <c r="J47" s="34"/>
      <c r="K47" s="34"/>
      <c r="L47" s="34"/>
      <c r="M47" s="34"/>
    </row>
    <row r="48" spans="1:13" x14ac:dyDescent="0.25">
      <c r="A48" s="20" t="s">
        <v>84</v>
      </c>
      <c r="B48" s="34"/>
      <c r="C48" s="34"/>
      <c r="D48" s="34"/>
      <c r="E48" s="34"/>
      <c r="F48" s="34"/>
      <c r="G48" s="34"/>
      <c r="H48" s="27"/>
      <c r="I48" s="34"/>
      <c r="J48" s="34"/>
      <c r="K48" s="34"/>
      <c r="L48" s="34"/>
      <c r="M48" s="34"/>
    </row>
    <row r="49" spans="1:13" x14ac:dyDescent="0.25">
      <c r="A49" s="20" t="s">
        <v>85</v>
      </c>
      <c r="B49" s="34"/>
      <c r="C49" s="34"/>
      <c r="D49" s="34"/>
      <c r="E49" s="34"/>
      <c r="F49" s="34"/>
      <c r="G49" s="34"/>
      <c r="H49" s="34"/>
      <c r="I49" s="27"/>
      <c r="J49" s="34"/>
      <c r="K49" s="34"/>
      <c r="L49" s="34"/>
      <c r="M49" s="34"/>
    </row>
    <row r="50" spans="1:13" x14ac:dyDescent="0.25">
      <c r="A50" s="20" t="s">
        <v>86</v>
      </c>
      <c r="B50" s="34"/>
      <c r="C50" s="34"/>
      <c r="D50" s="34"/>
      <c r="E50" s="34"/>
      <c r="F50" s="34"/>
      <c r="G50" s="34"/>
      <c r="H50" s="34"/>
      <c r="I50" s="34"/>
      <c r="J50" s="27"/>
      <c r="K50" s="34"/>
      <c r="L50" s="34"/>
      <c r="M50" s="34"/>
    </row>
    <row r="51" spans="1:13" x14ac:dyDescent="0.25">
      <c r="A51" s="2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7"/>
      <c r="L51" s="34"/>
      <c r="M51" s="34"/>
    </row>
    <row r="52" spans="1:13" x14ac:dyDescent="0.25">
      <c r="A52" s="2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/>
      <c r="M52" s="34"/>
    </row>
    <row r="53" spans="1:13" x14ac:dyDescent="0.25">
      <c r="A53" s="2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32</v>
      </c>
      <c r="B54" s="22" t="s">
        <v>54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60</v>
      </c>
      <c r="I54" s="22" t="s">
        <v>61</v>
      </c>
      <c r="J54" s="22" t="s">
        <v>62</v>
      </c>
      <c r="K54" s="22" t="s">
        <v>63</v>
      </c>
      <c r="L54" s="22" t="s">
        <v>64</v>
      </c>
      <c r="M54" s="22" t="s">
        <v>65</v>
      </c>
    </row>
    <row r="55" spans="1:13" x14ac:dyDescent="0.25">
      <c r="A55" s="20" t="s">
        <v>78</v>
      </c>
      <c r="B55" s="27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20" t="s">
        <v>79</v>
      </c>
      <c r="B56" s="34"/>
      <c r="C56" s="27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20" t="s">
        <v>80</v>
      </c>
      <c r="B57" s="34"/>
      <c r="C57" s="34"/>
      <c r="D57" s="27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20" t="s">
        <v>81</v>
      </c>
      <c r="B58" s="34"/>
      <c r="C58" s="34"/>
      <c r="D58" s="34"/>
      <c r="E58" s="27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20" t="s">
        <v>82</v>
      </c>
      <c r="B59" s="34"/>
      <c r="C59" s="34"/>
      <c r="D59" s="34"/>
      <c r="E59" s="34"/>
      <c r="F59" s="27"/>
      <c r="G59" s="34"/>
      <c r="H59" s="34"/>
      <c r="I59" s="34"/>
      <c r="J59" s="34"/>
      <c r="K59" s="34"/>
      <c r="L59" s="34"/>
      <c r="M59" s="34"/>
    </row>
    <row r="60" spans="1:13" x14ac:dyDescent="0.25">
      <c r="A60" s="20" t="s">
        <v>83</v>
      </c>
      <c r="B60" s="34"/>
      <c r="C60" s="34"/>
      <c r="D60" s="34"/>
      <c r="E60" s="34"/>
      <c r="F60" s="34"/>
      <c r="G60" s="27"/>
      <c r="H60" s="34"/>
      <c r="I60" s="34"/>
      <c r="J60" s="34"/>
      <c r="K60" s="34"/>
      <c r="L60" s="34"/>
      <c r="M60" s="34"/>
    </row>
    <row r="61" spans="1:13" x14ac:dyDescent="0.25">
      <c r="A61" s="20" t="s">
        <v>84</v>
      </c>
      <c r="B61" s="34"/>
      <c r="C61" s="34"/>
      <c r="D61" s="34"/>
      <c r="E61" s="34"/>
      <c r="F61" s="34"/>
      <c r="G61" s="34"/>
      <c r="H61" s="27"/>
      <c r="I61" s="34"/>
      <c r="J61" s="34"/>
      <c r="K61" s="34"/>
      <c r="L61" s="34"/>
      <c r="M61" s="34"/>
    </row>
    <row r="62" spans="1:13" x14ac:dyDescent="0.25">
      <c r="A62" s="20" t="s">
        <v>85</v>
      </c>
      <c r="B62" s="34"/>
      <c r="C62" s="34"/>
      <c r="D62" s="34"/>
      <c r="E62" s="34"/>
      <c r="F62" s="34"/>
      <c r="G62" s="34"/>
      <c r="H62" s="34"/>
      <c r="I62" s="27"/>
      <c r="J62" s="34"/>
      <c r="K62" s="34"/>
      <c r="L62" s="34"/>
      <c r="M62" s="34"/>
    </row>
    <row r="63" spans="1:13" x14ac:dyDescent="0.25">
      <c r="A63" s="20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34"/>
      <c r="L63" s="34"/>
      <c r="M63" s="34"/>
    </row>
    <row r="64" spans="1:13" x14ac:dyDescent="0.25">
      <c r="A64" s="2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34"/>
      <c r="M64" s="34"/>
    </row>
    <row r="65" spans="1:13" x14ac:dyDescent="0.25">
      <c r="A65" s="2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34"/>
    </row>
    <row r="66" spans="1:13" x14ac:dyDescent="0.25">
      <c r="A66" s="2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9" spans="1:13" x14ac:dyDescent="0.25">
      <c r="A69" s="13" t="s">
        <v>97</v>
      </c>
      <c r="B69" s="4">
        <f>(B2+B29+B42+B55)*BirimÜcret!C43</f>
        <v>0</v>
      </c>
      <c r="C69" s="4">
        <f>(C3+C30+C43+C56)*BirimÜcret!D43</f>
        <v>0</v>
      </c>
      <c r="D69" s="4">
        <f>(D4+D31+D44+D57)*BirimÜcret!E43</f>
        <v>0</v>
      </c>
      <c r="E69" s="4">
        <f>(E5+E32+E45+E58)*BirimÜcret!F43</f>
        <v>0</v>
      </c>
      <c r="F69" s="4">
        <f>(F6+F33+F46+F59)*BirimÜcret!G43</f>
        <v>0</v>
      </c>
      <c r="G69" s="4">
        <f>(G7+G34+G47+G60)*BirimÜcret!H43</f>
        <v>0</v>
      </c>
      <c r="H69" s="4">
        <f>(H8+H35+H48+H61)*BirimÜcret!I43</f>
        <v>0</v>
      </c>
      <c r="I69" s="4">
        <f>(I9+I36+I49+I62)*BirimÜcret!J43</f>
        <v>0</v>
      </c>
      <c r="J69" s="4">
        <f>(J10+J37+J50+J63)*BirimÜcret!K43</f>
        <v>0</v>
      </c>
      <c r="K69" s="4">
        <f>(K11+K38+K51+K64)*BirimÜcret!L43</f>
        <v>0</v>
      </c>
      <c r="L69" s="4">
        <f>(L12+L39+L52+L65)*BirimÜcret!M43</f>
        <v>0</v>
      </c>
      <c r="M69" s="5"/>
    </row>
    <row r="70" spans="1:13" x14ac:dyDescent="0.25">
      <c r="B70"/>
      <c r="D70"/>
      <c r="E70"/>
      <c r="F70"/>
      <c r="G70"/>
      <c r="H70"/>
      <c r="I70"/>
      <c r="J70"/>
      <c r="K70"/>
      <c r="L70"/>
      <c r="M70"/>
    </row>
    <row r="71" spans="1:13" x14ac:dyDescent="0.25">
      <c r="B71"/>
      <c r="C71"/>
      <c r="E71"/>
      <c r="F71"/>
      <c r="G71"/>
      <c r="H71"/>
      <c r="I71"/>
      <c r="J71"/>
      <c r="K71"/>
      <c r="L71"/>
      <c r="M71"/>
    </row>
    <row r="72" spans="1:13" x14ac:dyDescent="0.25">
      <c r="B72"/>
      <c r="C72"/>
      <c r="D72"/>
      <c r="F72"/>
      <c r="G72"/>
      <c r="H72"/>
      <c r="I72"/>
      <c r="J72"/>
      <c r="K72"/>
      <c r="L72"/>
      <c r="M72"/>
    </row>
    <row r="73" spans="1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5">
      <c r="B75"/>
      <c r="C75"/>
      <c r="D75"/>
      <c r="E75"/>
      <c r="F75"/>
      <c r="G75"/>
      <c r="H75"/>
      <c r="I75"/>
      <c r="J75"/>
      <c r="K75"/>
      <c r="L75"/>
      <c r="M75"/>
    </row>
  </sheetData>
  <pageMargins left="0.7" right="0.7" top="0.75" bottom="0.75" header="0.3" footer="0.3"/>
  <pageSetup paperSize="9"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8"/>
  <sheetViews>
    <sheetView workbookViewId="0"/>
  </sheetViews>
  <sheetFormatPr defaultRowHeight="15" x14ac:dyDescent="0.25"/>
  <cols>
    <col min="1" max="1" width="54.28515625" customWidth="1"/>
    <col min="2" max="13" width="10.85546875" customWidth="1"/>
  </cols>
  <sheetData>
    <row r="1" spans="1:13" x14ac:dyDescent="0.25">
      <c r="A1" s="1" t="s">
        <v>5</v>
      </c>
      <c r="B1" s="14" t="s">
        <v>54</v>
      </c>
      <c r="C1" s="14" t="s">
        <v>55</v>
      </c>
      <c r="D1" s="14" t="s">
        <v>56</v>
      </c>
      <c r="E1" s="14" t="s">
        <v>57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</row>
    <row r="2" spans="1:13" x14ac:dyDescent="0.25">
      <c r="A2" s="15" t="s">
        <v>35</v>
      </c>
      <c r="B2" s="5">
        <f>Ö.YılDevir!B13+SUM('YT(pre)'!B55:B66)+SUM('Belge(post-pre)'!B55:B66)+SUM('NT(pre-pre)'!B55:B66)+SUM('NT(post-pre)'!B55:B66)</f>
        <v>0</v>
      </c>
      <c r="C2" s="5">
        <f>Ö.YılDevir!C13+SUM('YT(pre)'!C55:C66)+SUM('Belge(post-pre)'!C55:C66)+SUM('NT(pre-pre)'!C55:C66)+SUM('NT(post-pre)'!C55:C66)</f>
        <v>0</v>
      </c>
      <c r="D2" s="5">
        <f>Ö.YılDevir!D13+SUM('YT(pre)'!D55:D66)+SUM('Belge(post-pre)'!D55:D66)+SUM('NT(pre-pre)'!D55:D66)+SUM('NT(post-pre)'!D55:D66)</f>
        <v>0</v>
      </c>
      <c r="E2" s="5">
        <f>Ö.YılDevir!E13+SUM('YT(pre)'!E55:E66)+SUM('Belge(post-pre)'!E55:E66)+SUM('NT(pre-pre)'!E55:E66)+SUM('NT(post-pre)'!E55:E66)</f>
        <v>0</v>
      </c>
      <c r="F2" s="5">
        <f>Ö.YılDevir!F13+SUM('YT(pre)'!F55:F66)+SUM('Belge(post-pre)'!F55:F66)+SUM('NT(pre-pre)'!F55:F66)+SUM('NT(post-pre)'!F55:F66)</f>
        <v>0</v>
      </c>
      <c r="G2" s="5">
        <f>Ö.YılDevir!G13+SUM('YT(pre)'!G55:G66)+SUM('Belge(post-pre)'!G55:G66)+SUM('NT(pre-pre)'!G55:G66)+SUM('NT(post-pre)'!G55:G66)</f>
        <v>0</v>
      </c>
      <c r="H2" s="5">
        <f>Ö.YılDevir!H13+SUM('YT(pre)'!H55:H66)+SUM('Belge(post-pre)'!H55:H66)+SUM('NT(pre-pre)'!H55:H66)+SUM('NT(post-pre)'!H55:H66)</f>
        <v>0</v>
      </c>
      <c r="I2" s="5">
        <f>Ö.YılDevir!I13+SUM('YT(pre)'!I55:I66)+SUM('Belge(post-pre)'!I55:I66)+SUM('NT(pre-pre)'!I55:I66)+SUM('NT(post-pre)'!I55:I66)</f>
        <v>0</v>
      </c>
      <c r="J2" s="5">
        <f>Ö.YılDevir!J13+SUM('YT(pre)'!J55:J66)+SUM('Belge(post-pre)'!J55:J66)+SUM('NT(pre-pre)'!J55:J66)+SUM('NT(post-pre)'!J55:J66)</f>
        <v>0</v>
      </c>
      <c r="K2" s="5">
        <f>Ö.YılDevir!K13+SUM('YT(pre)'!K55:K66)+SUM('Belge(post-pre)'!K55:K66)+SUM('NT(pre-pre)'!K55:K66)+SUM('NT(post-pre)'!K55:K66)</f>
        <v>0</v>
      </c>
      <c r="L2" s="5">
        <f>Ö.YılDevir!L13+SUM('YT(pre)'!L55:L66)+SUM('Belge(post-pre)'!L55:L66)+SUM('NT(pre-pre)'!L55:L66)+SUM('NT(post-pre)'!L55:L66)</f>
        <v>0</v>
      </c>
      <c r="M2" s="5">
        <f>Ö.YılDevir!M13+SUM('YT(pre)'!M55:M66)+SUM('Belge(post-pre)'!M55:M66)+SUM('NT(pre-pre)'!M55:M66)+SUM('NT(post-pre)'!M55:M66)</f>
        <v>0</v>
      </c>
    </row>
    <row r="3" spans="1:13" x14ac:dyDescent="0.25">
      <c r="A3" s="15" t="s">
        <v>34</v>
      </c>
      <c r="B3" s="5">
        <v>0</v>
      </c>
      <c r="C3" s="5">
        <f>B8</f>
        <v>0</v>
      </c>
      <c r="D3" s="5">
        <f t="shared" ref="D3:M3" si="0">C8</f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</row>
    <row r="4" spans="1:13" x14ac:dyDescent="0.25">
      <c r="A4" s="15" t="s">
        <v>48</v>
      </c>
      <c r="B4" s="5">
        <f>B17</f>
        <v>0</v>
      </c>
      <c r="C4" s="5">
        <f t="shared" ref="C4:M4" si="1">C17</f>
        <v>0</v>
      </c>
      <c r="D4" s="5">
        <f t="shared" si="1"/>
        <v>0</v>
      </c>
      <c r="E4" s="5">
        <f t="shared" si="1"/>
        <v>0</v>
      </c>
      <c r="F4" s="5">
        <f t="shared" si="1"/>
        <v>0</v>
      </c>
      <c r="G4" s="5">
        <f t="shared" si="1"/>
        <v>0</v>
      </c>
      <c r="H4" s="5">
        <f t="shared" si="1"/>
        <v>0</v>
      </c>
      <c r="I4" s="5">
        <f t="shared" si="1"/>
        <v>0</v>
      </c>
      <c r="J4" s="5">
        <f t="shared" si="1"/>
        <v>0</v>
      </c>
      <c r="K4" s="5">
        <f t="shared" si="1"/>
        <v>0</v>
      </c>
      <c r="L4" s="5">
        <f t="shared" si="1"/>
        <v>0</v>
      </c>
      <c r="M4" s="5">
        <f t="shared" si="1"/>
        <v>0</v>
      </c>
    </row>
    <row r="5" spans="1:13" x14ac:dyDescent="0.25">
      <c r="A5" s="15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15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1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6" t="s">
        <v>36</v>
      </c>
      <c r="B8" s="8">
        <f>SUM(B2:B4)-SUM(B5:B7)</f>
        <v>0</v>
      </c>
      <c r="C8" s="8">
        <f t="shared" ref="C8:M8" si="2">SUM(C2:C4)-SUM(C5:C7)</f>
        <v>0</v>
      </c>
      <c r="D8" s="8">
        <f t="shared" si="2"/>
        <v>0</v>
      </c>
      <c r="E8" s="8">
        <f t="shared" si="2"/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 s="8">
        <f t="shared" si="2"/>
        <v>0</v>
      </c>
      <c r="J8" s="8">
        <f t="shared" si="2"/>
        <v>0</v>
      </c>
      <c r="K8" s="8">
        <f t="shared" si="2"/>
        <v>0</v>
      </c>
      <c r="L8" s="8">
        <f t="shared" si="2"/>
        <v>0</v>
      </c>
      <c r="M8" s="8">
        <f t="shared" si="2"/>
        <v>0</v>
      </c>
    </row>
    <row r="9" spans="1:13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1" t="s">
        <v>7</v>
      </c>
      <c r="B11" s="22" t="s">
        <v>54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60</v>
      </c>
      <c r="I11" s="22" t="s">
        <v>61</v>
      </c>
      <c r="J11" s="22" t="s">
        <v>62</v>
      </c>
      <c r="K11" s="22" t="s">
        <v>63</v>
      </c>
      <c r="L11" s="22" t="s">
        <v>64</v>
      </c>
      <c r="M11" s="22" t="s">
        <v>65</v>
      </c>
    </row>
    <row r="12" spans="1:13" x14ac:dyDescent="0.25">
      <c r="A12" s="20" t="s">
        <v>37</v>
      </c>
      <c r="B12" s="5">
        <f>Ö.YılDevir!B5+SUM('YT(post)'!B55:B66)+SUM('Belge(post-post)'!B55:B66)+SUM('NT(pre-post)'!B55:B66)+SUM('NT(post-post)'!B55:B66)</f>
        <v>0</v>
      </c>
      <c r="C12" s="5">
        <f>Ö.YılDevir!C5+SUM('YT(post)'!C55:C66)+SUM('Belge(post-post)'!C55:C66)+SUM('NT(pre-post)'!C55:C66)+SUM('NT(post-post)'!C55:C66)</f>
        <v>0</v>
      </c>
      <c r="D12" s="5">
        <f>Ö.YılDevir!D5+SUM('YT(post)'!D55:D66)+SUM('Belge(post-post)'!D55:D66)+SUM('NT(pre-post)'!D55:D66)+SUM('NT(post-post)'!D55:D66)</f>
        <v>0</v>
      </c>
      <c r="E12" s="5">
        <f>Ö.YılDevir!E5+SUM('YT(post)'!E55:E66)+SUM('Belge(post-post)'!E55:E66)+SUM('NT(pre-post)'!E55:E66)+SUM('NT(post-post)'!E55:E66)</f>
        <v>0</v>
      </c>
      <c r="F12" s="5">
        <f>Ö.YılDevir!F5+SUM('YT(post)'!F55:F66)+SUM('Belge(post-post)'!F55:F66)+SUM('NT(pre-post)'!F55:F66)+SUM('NT(post-post)'!F55:F66)</f>
        <v>0</v>
      </c>
      <c r="G12" s="5">
        <f>Ö.YılDevir!G5+SUM('YT(post)'!G55:G66)+SUM('Belge(post-post)'!G55:G66)+SUM('NT(pre-post)'!G55:G66)+SUM('NT(post-post)'!G55:G66)</f>
        <v>0</v>
      </c>
      <c r="H12" s="5">
        <f>Ö.YılDevir!H5+SUM('YT(post)'!H55:H66)+SUM('Belge(post-post)'!H55:H66)+SUM('NT(pre-post)'!H55:H66)+SUM('NT(post-post)'!H55:H66)</f>
        <v>0</v>
      </c>
      <c r="I12" s="5">
        <f>Ö.YılDevir!I5+SUM('YT(post)'!I55:I66)+SUM('Belge(post-post)'!I55:I66)+SUM('NT(pre-post)'!I55:I66)+SUM('NT(post-post)'!I55:I66)</f>
        <v>0</v>
      </c>
      <c r="J12" s="5">
        <f>Ö.YılDevir!J5+SUM('YT(post)'!J55:J66)+SUM('Belge(post-post)'!J55:J66)+SUM('NT(pre-post)'!J55:J66)+SUM('NT(post-post)'!J55:J66)</f>
        <v>0</v>
      </c>
      <c r="K12" s="5">
        <f>Ö.YılDevir!K5+SUM('YT(post)'!K55:K66)+SUM('Belge(post-post)'!K55:K66)+SUM('NT(pre-post)'!K55:K66)+SUM('NT(post-post)'!K55:K66)</f>
        <v>0</v>
      </c>
      <c r="L12" s="5">
        <f>Ö.YılDevir!L5+SUM('YT(post)'!L55:L66)+SUM('Belge(post-post)'!L55:L66)+SUM('NT(pre-post)'!L55:L66)+SUM('NT(post-post)'!L55:L66)</f>
        <v>0</v>
      </c>
      <c r="M12" s="5">
        <f>Ö.YılDevir!M5+SUM('YT(post)'!M55:M66)+SUM('Belge(post-post)'!M55:M66)+SUM('NT(pre-post)'!M55:M66)+SUM('NT(post-post)'!M55:M66)</f>
        <v>0</v>
      </c>
    </row>
    <row r="13" spans="1:13" x14ac:dyDescent="0.25">
      <c r="A13" s="20" t="s">
        <v>34</v>
      </c>
      <c r="B13" s="5">
        <v>0</v>
      </c>
      <c r="C13" s="5">
        <f>B18</f>
        <v>0</v>
      </c>
      <c r="D13" s="5">
        <f t="shared" ref="D13:M13" si="3">C18</f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</row>
    <row r="14" spans="1:13" x14ac:dyDescent="0.25">
      <c r="A14" s="20" t="s">
        <v>49</v>
      </c>
      <c r="B14" s="5">
        <f>B7</f>
        <v>0</v>
      </c>
      <c r="C14" s="5">
        <f t="shared" ref="C14:M14" si="4">C7</f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</row>
    <row r="15" spans="1:13" x14ac:dyDescent="0.25">
      <c r="A15" s="20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A16" s="20" t="s">
        <v>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20" t="s">
        <v>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21" t="s">
        <v>36</v>
      </c>
      <c r="B18" s="8">
        <f>SUM(B12:B14)-SUM(B15:B17)</f>
        <v>0</v>
      </c>
      <c r="C18" s="8">
        <f t="shared" ref="C18:M18" si="5">SUM(C12:C14)-SUM(C15:C17)</f>
        <v>0</v>
      </c>
      <c r="D18" s="8">
        <f t="shared" si="5"/>
        <v>0</v>
      </c>
      <c r="E18" s="8">
        <f t="shared" si="5"/>
        <v>0</v>
      </c>
      <c r="F18" s="8">
        <f t="shared" si="5"/>
        <v>0</v>
      </c>
      <c r="G18" s="8">
        <f t="shared" si="5"/>
        <v>0</v>
      </c>
      <c r="H18" s="8">
        <f t="shared" si="5"/>
        <v>0</v>
      </c>
      <c r="I18" s="8">
        <f t="shared" si="5"/>
        <v>0</v>
      </c>
      <c r="J18" s="8">
        <f t="shared" si="5"/>
        <v>0</v>
      </c>
      <c r="K18" s="8">
        <f t="shared" si="5"/>
        <v>0</v>
      </c>
      <c r="L18" s="8">
        <f t="shared" si="5"/>
        <v>0</v>
      </c>
      <c r="M18" s="8">
        <f t="shared" si="5"/>
        <v>0</v>
      </c>
    </row>
  </sheetData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6"/>
  <sheetViews>
    <sheetView zoomScale="85" zoomScaleNormal="85" workbookViewId="0">
      <selection activeCell="A12" sqref="A12"/>
    </sheetView>
  </sheetViews>
  <sheetFormatPr defaultColWidth="9.140625" defaultRowHeight="15" x14ac:dyDescent="0.25"/>
  <cols>
    <col min="1" max="1" width="54.28515625" style="11" customWidth="1"/>
    <col min="2" max="13" width="10.85546875" style="6" customWidth="1"/>
    <col min="14" max="16384" width="9.140625" style="6"/>
  </cols>
  <sheetData>
    <row r="1" spans="1:13" s="3" customFormat="1" x14ac:dyDescent="0.25">
      <c r="A1" s="1" t="s">
        <v>5</v>
      </c>
      <c r="B1" s="14" t="s">
        <v>54</v>
      </c>
      <c r="C1" s="14" t="s">
        <v>55</v>
      </c>
      <c r="D1" s="14" t="s">
        <v>56</v>
      </c>
      <c r="E1" s="14" t="s">
        <v>57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</row>
    <row r="2" spans="1:13" x14ac:dyDescent="0.25">
      <c r="A2" s="15" t="s">
        <v>0</v>
      </c>
      <c r="B2" s="8">
        <f>Ö.YılDevir!B2</f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5" t="s">
        <v>4</v>
      </c>
      <c r="B3" s="5">
        <f>Ö.YılDevir!B6</f>
        <v>0</v>
      </c>
      <c r="C3" s="5">
        <f>Ö.YılDevir!C6</f>
        <v>0</v>
      </c>
      <c r="D3" s="5">
        <f>Ö.YılDevir!D6</f>
        <v>0</v>
      </c>
      <c r="E3" s="5">
        <f>Ö.YılDevir!E6</f>
        <v>0</v>
      </c>
      <c r="F3" s="5">
        <f>Ö.YılDevir!F6</f>
        <v>0</v>
      </c>
      <c r="G3" s="5">
        <f>Ö.YılDevir!G6</f>
        <v>0</v>
      </c>
      <c r="H3" s="5">
        <f>Ö.YılDevir!H6</f>
        <v>0</v>
      </c>
      <c r="I3" s="5">
        <f>Ö.YılDevir!I6</f>
        <v>0</v>
      </c>
      <c r="J3" s="5">
        <f>Ö.YılDevir!J6</f>
        <v>0</v>
      </c>
      <c r="K3" s="5">
        <f>Ö.YılDevir!K6</f>
        <v>0</v>
      </c>
      <c r="L3" s="5">
        <f>Ö.YılDevir!L6</f>
        <v>0</v>
      </c>
      <c r="M3" s="5">
        <f>Ö.YılDevir!M6</f>
        <v>0</v>
      </c>
    </row>
    <row r="4" spans="1:13" x14ac:dyDescent="0.25">
      <c r="A4" s="15" t="s">
        <v>9</v>
      </c>
      <c r="B4" s="7">
        <f>'YT(post)'!B14</f>
        <v>0</v>
      </c>
      <c r="C4" s="7">
        <f>'YT(post)'!C14</f>
        <v>0</v>
      </c>
      <c r="D4" s="7">
        <f>'YT(post)'!D14</f>
        <v>0</v>
      </c>
      <c r="E4" s="7">
        <f>'YT(post)'!E14</f>
        <v>0</v>
      </c>
      <c r="F4" s="7">
        <f>'YT(post)'!F14</f>
        <v>0</v>
      </c>
      <c r="G4" s="7">
        <f>'YT(post)'!G14</f>
        <v>0</v>
      </c>
      <c r="H4" s="7">
        <f>'YT(post)'!H14</f>
        <v>0</v>
      </c>
      <c r="I4" s="7">
        <f>'YT(post)'!I14</f>
        <v>0</v>
      </c>
      <c r="J4" s="7">
        <f>'YT(post)'!J14</f>
        <v>0</v>
      </c>
      <c r="K4" s="7">
        <f>'YT(post)'!K14</f>
        <v>0</v>
      </c>
      <c r="L4" s="7">
        <f>'YT(post)'!L14</f>
        <v>0</v>
      </c>
      <c r="M4" s="7">
        <f>'YT(post)'!M14</f>
        <v>0</v>
      </c>
    </row>
    <row r="5" spans="1:13" x14ac:dyDescent="0.25">
      <c r="A5" s="15" t="s">
        <v>98</v>
      </c>
      <c r="B5" s="7">
        <f>'Belge(post-post)'!B14+'Belge(pre-post)'!B14</f>
        <v>0</v>
      </c>
      <c r="C5" s="7">
        <f>'Belge(post-post)'!C14+'Belge(pre-post)'!C14</f>
        <v>0</v>
      </c>
      <c r="D5" s="7">
        <f>'Belge(post-post)'!D14+'Belge(pre-post)'!D14</f>
        <v>0</v>
      </c>
      <c r="E5" s="7">
        <f>'Belge(post-post)'!E14+'Belge(pre-post)'!E14</f>
        <v>0</v>
      </c>
      <c r="F5" s="7">
        <f>'Belge(post-post)'!F14+'Belge(pre-post)'!F14</f>
        <v>0</v>
      </c>
      <c r="G5" s="7">
        <f>'Belge(post-post)'!G14+'Belge(pre-post)'!G14</f>
        <v>0</v>
      </c>
      <c r="H5" s="7">
        <f>'Belge(post-post)'!H14+'Belge(pre-post)'!H14</f>
        <v>0</v>
      </c>
      <c r="I5" s="7">
        <f>'Belge(post-post)'!I14+'Belge(pre-post)'!I14</f>
        <v>0</v>
      </c>
      <c r="J5" s="7">
        <f>'Belge(post-post)'!J14+'Belge(pre-post)'!J14</f>
        <v>0</v>
      </c>
      <c r="K5" s="7">
        <f>'Belge(post-post)'!K14+'Belge(pre-post)'!K14</f>
        <v>0</v>
      </c>
      <c r="L5" s="7">
        <f>'Belge(post-post)'!L14+'Belge(pre-post)'!L14</f>
        <v>0</v>
      </c>
      <c r="M5" s="7">
        <f>'Belge(post-post)'!M14+'Belge(pre-post)'!M14</f>
        <v>0</v>
      </c>
    </row>
    <row r="6" spans="1:13" x14ac:dyDescent="0.25">
      <c r="A6" s="15" t="s">
        <v>13</v>
      </c>
      <c r="B6" s="7">
        <f>'NT(pre-post)'!B14</f>
        <v>0</v>
      </c>
      <c r="C6" s="7">
        <f>'NT(pre-post)'!C14</f>
        <v>0</v>
      </c>
      <c r="D6" s="7">
        <f>'NT(pre-post)'!D14</f>
        <v>0</v>
      </c>
      <c r="E6" s="7">
        <f>'NT(pre-post)'!E14</f>
        <v>0</v>
      </c>
      <c r="F6" s="7">
        <f>'NT(pre-post)'!F14</f>
        <v>0</v>
      </c>
      <c r="G6" s="7">
        <f>'NT(pre-post)'!G14</f>
        <v>0</v>
      </c>
      <c r="H6" s="7">
        <f>'NT(pre-post)'!H14</f>
        <v>0</v>
      </c>
      <c r="I6" s="7">
        <f>'NT(pre-post)'!I14</f>
        <v>0</v>
      </c>
      <c r="J6" s="7">
        <f>'NT(pre-post)'!J14</f>
        <v>0</v>
      </c>
      <c r="K6" s="7">
        <f>'NT(pre-post)'!K14</f>
        <v>0</v>
      </c>
      <c r="L6" s="7">
        <f>'NT(pre-post)'!L14</f>
        <v>0</v>
      </c>
      <c r="M6" s="7">
        <f>'NT(pre-post)'!M14</f>
        <v>0</v>
      </c>
    </row>
    <row r="7" spans="1:13" x14ac:dyDescent="0.25">
      <c r="A7" s="15" t="s">
        <v>14</v>
      </c>
      <c r="B7" s="7">
        <f>'NT(post-post)'!B14</f>
        <v>0</v>
      </c>
      <c r="C7" s="7">
        <f>'NT(post-post)'!C14</f>
        <v>0</v>
      </c>
      <c r="D7" s="7">
        <f>'NT(post-post)'!D14</f>
        <v>0</v>
      </c>
      <c r="E7" s="7">
        <f>'NT(post-post)'!E14</f>
        <v>0</v>
      </c>
      <c r="F7" s="7">
        <f>'NT(post-post)'!F14</f>
        <v>0</v>
      </c>
      <c r="G7" s="7">
        <f>'NT(post-post)'!G14</f>
        <v>0</v>
      </c>
      <c r="H7" s="7">
        <f>'NT(post-post)'!H14</f>
        <v>0</v>
      </c>
      <c r="I7" s="7">
        <f>'NT(post-post)'!I14</f>
        <v>0</v>
      </c>
      <c r="J7" s="7">
        <f>'NT(post-post)'!J14</f>
        <v>0</v>
      </c>
      <c r="K7" s="7">
        <f>'NT(post-post)'!K14</f>
        <v>0</v>
      </c>
      <c r="L7" s="7">
        <f>'NT(post-post)'!L14</f>
        <v>0</v>
      </c>
      <c r="M7" s="7">
        <f>'NT(post-post)'!M14</f>
        <v>0</v>
      </c>
    </row>
    <row r="8" spans="1:13" x14ac:dyDescent="0.25">
      <c r="A8" s="15" t="s">
        <v>52</v>
      </c>
      <c r="B8" s="7">
        <f>ŞİGeçiş!B8</f>
        <v>0</v>
      </c>
      <c r="C8" s="7">
        <f>ŞİGeçiş!C8</f>
        <v>0</v>
      </c>
      <c r="D8" s="7">
        <f>ŞİGeçiş!D8</f>
        <v>0</v>
      </c>
      <c r="E8" s="7">
        <f>ŞİGeçiş!E8</f>
        <v>0</v>
      </c>
      <c r="F8" s="7">
        <f>ŞİGeçiş!F8</f>
        <v>0</v>
      </c>
      <c r="G8" s="7">
        <f>ŞİGeçiş!G8</f>
        <v>0</v>
      </c>
      <c r="H8" s="7">
        <f>ŞİGeçiş!H8</f>
        <v>0</v>
      </c>
      <c r="I8" s="7">
        <f>ŞİGeçiş!I8</f>
        <v>0</v>
      </c>
      <c r="J8" s="7">
        <f>ŞİGeçiş!J8</f>
        <v>0</v>
      </c>
      <c r="K8" s="7">
        <f>ŞİGeçiş!K8</f>
        <v>0</v>
      </c>
      <c r="L8" s="7">
        <f>ŞİGeçiş!L8</f>
        <v>0</v>
      </c>
      <c r="M8" s="7">
        <f>ŞİGeçiş!M8</f>
        <v>0</v>
      </c>
    </row>
    <row r="9" spans="1:13" ht="30" x14ac:dyDescent="0.25">
      <c r="A9" s="64" t="s">
        <v>106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30" x14ac:dyDescent="0.25">
      <c r="A10" s="64" t="s">
        <v>105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30" x14ac:dyDescent="0.25">
      <c r="A11" s="64" t="s">
        <v>104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9" customFormat="1" x14ac:dyDescent="0.25">
      <c r="A12" s="16" t="s">
        <v>12</v>
      </c>
      <c r="B12" s="8">
        <f t="shared" ref="B12:M12" si="0">SUM(B3:B11)</f>
        <v>0</v>
      </c>
      <c r="C12" s="8">
        <f t="shared" si="0"/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</row>
    <row r="15" spans="1:13" x14ac:dyDescent="0.25">
      <c r="A15" s="1" t="s">
        <v>7</v>
      </c>
      <c r="B15" s="22" t="s">
        <v>54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60</v>
      </c>
      <c r="I15" s="22" t="s">
        <v>61</v>
      </c>
      <c r="J15" s="22" t="s">
        <v>62</v>
      </c>
      <c r="K15" s="22" t="s">
        <v>63</v>
      </c>
      <c r="L15" s="22" t="s">
        <v>64</v>
      </c>
      <c r="M15" s="22" t="s">
        <v>65</v>
      </c>
    </row>
    <row r="16" spans="1:13" x14ac:dyDescent="0.25">
      <c r="A16" s="20" t="s">
        <v>0</v>
      </c>
      <c r="B16" s="8">
        <f>Ö.YılDevir!B10</f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20" t="s">
        <v>4</v>
      </c>
      <c r="B17" s="5">
        <f>Ö.YılDevir!B14</f>
        <v>0</v>
      </c>
      <c r="C17" s="5">
        <f>Ö.YılDevir!C14</f>
        <v>0</v>
      </c>
      <c r="D17" s="5">
        <f>Ö.YılDevir!D14</f>
        <v>0</v>
      </c>
      <c r="E17" s="5">
        <f>Ö.YılDevir!E14</f>
        <v>0</v>
      </c>
      <c r="F17" s="5">
        <f>Ö.YılDevir!F14</f>
        <v>0</v>
      </c>
      <c r="G17" s="5">
        <f>Ö.YılDevir!G14</f>
        <v>0</v>
      </c>
      <c r="H17" s="5">
        <f>Ö.YılDevir!H14</f>
        <v>0</v>
      </c>
      <c r="I17" s="5">
        <f>Ö.YılDevir!I14</f>
        <v>0</v>
      </c>
      <c r="J17" s="5">
        <f>Ö.YılDevir!J14</f>
        <v>0</v>
      </c>
      <c r="K17" s="5">
        <f>Ö.YılDevir!K14</f>
        <v>0</v>
      </c>
      <c r="L17" s="5">
        <f>Ö.YılDevir!L14</f>
        <v>0</v>
      </c>
      <c r="M17" s="5">
        <f>Ö.YılDevir!M14</f>
        <v>0</v>
      </c>
    </row>
    <row r="18" spans="1:13" x14ac:dyDescent="0.25">
      <c r="A18" s="20" t="s">
        <v>9</v>
      </c>
      <c r="B18" s="7">
        <f>'YT(pre)'!B14</f>
        <v>0</v>
      </c>
      <c r="C18" s="7">
        <f>'YT(pre)'!C14</f>
        <v>0</v>
      </c>
      <c r="D18" s="7">
        <f>'YT(pre)'!D14</f>
        <v>0</v>
      </c>
      <c r="E18" s="7">
        <f>'YT(pre)'!E14</f>
        <v>0</v>
      </c>
      <c r="F18" s="7">
        <f>'YT(pre)'!F14</f>
        <v>0</v>
      </c>
      <c r="G18" s="7">
        <f>'YT(pre)'!G14</f>
        <v>0</v>
      </c>
      <c r="H18" s="7">
        <f>'YT(pre)'!H14</f>
        <v>0</v>
      </c>
      <c r="I18" s="7">
        <f>'YT(pre)'!I14</f>
        <v>0</v>
      </c>
      <c r="J18" s="7">
        <f>'YT(pre)'!J14</f>
        <v>0</v>
      </c>
      <c r="K18" s="7">
        <f>'YT(pre)'!K14</f>
        <v>0</v>
      </c>
      <c r="L18" s="7">
        <f>'YT(pre)'!L14</f>
        <v>0</v>
      </c>
      <c r="M18" s="7">
        <f>'YT(pre)'!M14</f>
        <v>0</v>
      </c>
    </row>
    <row r="19" spans="1:13" x14ac:dyDescent="0.25">
      <c r="A19" s="20" t="s">
        <v>98</v>
      </c>
      <c r="B19" s="7">
        <f>'Belge(post-pre)'!B14+'Belge(pre-pre)'!B14</f>
        <v>0</v>
      </c>
      <c r="C19" s="7">
        <f>'Belge(post-pre)'!C14+'Belge(pre-pre)'!C14</f>
        <v>0</v>
      </c>
      <c r="D19" s="7">
        <f>'Belge(post-pre)'!D14+'Belge(pre-pre)'!D14</f>
        <v>0</v>
      </c>
      <c r="E19" s="7">
        <f>'Belge(post-pre)'!E14+'Belge(pre-pre)'!E14</f>
        <v>0</v>
      </c>
      <c r="F19" s="7">
        <f>'Belge(post-pre)'!F14+'Belge(pre-pre)'!F14</f>
        <v>0</v>
      </c>
      <c r="G19" s="7">
        <f>'Belge(post-pre)'!G14+'Belge(pre-pre)'!G14</f>
        <v>0</v>
      </c>
      <c r="H19" s="7">
        <f>'Belge(post-pre)'!H14+'Belge(pre-pre)'!H14</f>
        <v>0</v>
      </c>
      <c r="I19" s="7">
        <f>'Belge(post-pre)'!I14+'Belge(pre-pre)'!I14</f>
        <v>0</v>
      </c>
      <c r="J19" s="7">
        <f>'Belge(post-pre)'!J14+'Belge(pre-pre)'!J14</f>
        <v>0</v>
      </c>
      <c r="K19" s="7">
        <f>'Belge(post-pre)'!K14+'Belge(pre-pre)'!K14</f>
        <v>0</v>
      </c>
      <c r="L19" s="7">
        <f>'Belge(post-pre)'!L14+'Belge(pre-pre)'!L14</f>
        <v>0</v>
      </c>
      <c r="M19" s="7">
        <f>'Belge(post-pre)'!M14+'Belge(pre-pre)'!M14</f>
        <v>0</v>
      </c>
    </row>
    <row r="20" spans="1:13" x14ac:dyDescent="0.25">
      <c r="A20" s="20" t="s">
        <v>11</v>
      </c>
      <c r="B20" s="7">
        <f>'NT(pre-pre)'!B14</f>
        <v>0</v>
      </c>
      <c r="C20" s="7">
        <f>'NT(pre-pre)'!C14</f>
        <v>0</v>
      </c>
      <c r="D20" s="7">
        <f>'NT(pre-pre)'!D14</f>
        <v>0</v>
      </c>
      <c r="E20" s="7">
        <f>'NT(pre-pre)'!E14</f>
        <v>0</v>
      </c>
      <c r="F20" s="7">
        <f>'NT(pre-pre)'!F14</f>
        <v>0</v>
      </c>
      <c r="G20" s="7">
        <f>'NT(pre-pre)'!G14</f>
        <v>0</v>
      </c>
      <c r="H20" s="7">
        <f>'NT(pre-pre)'!H14</f>
        <v>0</v>
      </c>
      <c r="I20" s="7">
        <f>'NT(pre-pre)'!I14</f>
        <v>0</v>
      </c>
      <c r="J20" s="7">
        <f>'NT(pre-pre)'!J14</f>
        <v>0</v>
      </c>
      <c r="K20" s="7">
        <f>'NT(pre-pre)'!K14</f>
        <v>0</v>
      </c>
      <c r="L20" s="7">
        <f>'NT(pre-pre)'!L14</f>
        <v>0</v>
      </c>
      <c r="M20" s="7">
        <f>'NT(pre-pre)'!M14</f>
        <v>0</v>
      </c>
    </row>
    <row r="21" spans="1:13" x14ac:dyDescent="0.25">
      <c r="A21" s="20" t="s">
        <v>10</v>
      </c>
      <c r="B21" s="7">
        <f>'NT(post-pre)'!B14</f>
        <v>0</v>
      </c>
      <c r="C21" s="7">
        <f>'NT(post-pre)'!C14</f>
        <v>0</v>
      </c>
      <c r="D21" s="7">
        <f>'NT(post-pre)'!D14</f>
        <v>0</v>
      </c>
      <c r="E21" s="7">
        <f>'NT(post-pre)'!E14</f>
        <v>0</v>
      </c>
      <c r="F21" s="7">
        <f>'NT(post-pre)'!F14</f>
        <v>0</v>
      </c>
      <c r="G21" s="7">
        <f>'NT(post-pre)'!G14</f>
        <v>0</v>
      </c>
      <c r="H21" s="7">
        <f>'NT(post-pre)'!H14</f>
        <v>0</v>
      </c>
      <c r="I21" s="7">
        <f>'NT(post-pre)'!I14</f>
        <v>0</v>
      </c>
      <c r="J21" s="7">
        <f>'NT(post-pre)'!J14</f>
        <v>0</v>
      </c>
      <c r="K21" s="7">
        <f>'NT(post-pre)'!K14</f>
        <v>0</v>
      </c>
      <c r="L21" s="7">
        <f>'NT(post-pre)'!L14</f>
        <v>0</v>
      </c>
      <c r="M21" s="7">
        <f>'NT(post-pre)'!M14</f>
        <v>0</v>
      </c>
    </row>
    <row r="22" spans="1:13" x14ac:dyDescent="0.25">
      <c r="A22" s="20" t="s">
        <v>53</v>
      </c>
      <c r="B22" s="7">
        <f>ŞİGeçiş!B18</f>
        <v>0</v>
      </c>
      <c r="C22" s="7">
        <f>ŞİGeçiş!C18</f>
        <v>0</v>
      </c>
      <c r="D22" s="7">
        <f>ŞİGeçiş!D18</f>
        <v>0</v>
      </c>
      <c r="E22" s="7">
        <f>ŞİGeçiş!E18</f>
        <v>0</v>
      </c>
      <c r="F22" s="7">
        <f>ŞİGeçiş!F18</f>
        <v>0</v>
      </c>
      <c r="G22" s="7">
        <f>ŞİGeçiş!G18</f>
        <v>0</v>
      </c>
      <c r="H22" s="7">
        <f>ŞİGeçiş!H18</f>
        <v>0</v>
      </c>
      <c r="I22" s="7">
        <f>ŞİGeçiş!I18</f>
        <v>0</v>
      </c>
      <c r="J22" s="7">
        <f>ŞİGeçiş!J18</f>
        <v>0</v>
      </c>
      <c r="K22" s="7">
        <f>ŞİGeçiş!K18</f>
        <v>0</v>
      </c>
      <c r="L22" s="7">
        <f>ŞİGeçiş!L18</f>
        <v>0</v>
      </c>
      <c r="M22" s="7">
        <f>ŞİGeçiş!M18</f>
        <v>0</v>
      </c>
    </row>
    <row r="23" spans="1:13" ht="30" x14ac:dyDescent="0.25">
      <c r="A23" s="65" t="s">
        <v>106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30" x14ac:dyDescent="0.25">
      <c r="A24" s="65" t="s">
        <v>105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30" x14ac:dyDescent="0.25">
      <c r="A25" s="65" t="s">
        <v>104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21" t="s">
        <v>12</v>
      </c>
      <c r="B26" s="8">
        <f t="shared" ref="B26:M26" si="1">SUM(B17:B25)</f>
        <v>0</v>
      </c>
      <c r="C26" s="8">
        <f t="shared" si="1"/>
        <v>0</v>
      </c>
      <c r="D26" s="8">
        <f t="shared" si="1"/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</row>
  </sheetData>
  <pageMargins left="0.7" right="0.7" top="0.75" bottom="0.75" header="0.3" footer="0.3"/>
  <pageSetup paperSize="9"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M43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54.28515625" style="41" customWidth="1"/>
    <col min="2" max="13" width="10.85546875" style="39" customWidth="1"/>
    <col min="14" max="16384" width="9.140625" style="39"/>
  </cols>
  <sheetData>
    <row r="1" spans="1:13" s="3" customFormat="1" x14ac:dyDescent="0.25">
      <c r="A1" s="1"/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</row>
    <row r="2" spans="1:13" x14ac:dyDescent="0.25">
      <c r="A2" s="40" t="s">
        <v>101</v>
      </c>
      <c r="B2" s="61">
        <v>323.81</v>
      </c>
      <c r="C2" s="38">
        <f>B2</f>
        <v>323.81</v>
      </c>
      <c r="D2" s="38">
        <f t="shared" ref="D2:M2" si="0">C2</f>
        <v>323.81</v>
      </c>
      <c r="E2" s="38">
        <f t="shared" si="0"/>
        <v>323.81</v>
      </c>
      <c r="F2" s="38">
        <f t="shared" si="0"/>
        <v>323.81</v>
      </c>
      <c r="G2" s="38">
        <f t="shared" si="0"/>
        <v>323.81</v>
      </c>
      <c r="H2" s="38">
        <f t="shared" si="0"/>
        <v>323.81</v>
      </c>
      <c r="I2" s="38">
        <f t="shared" si="0"/>
        <v>323.81</v>
      </c>
      <c r="J2" s="38">
        <f t="shared" si="0"/>
        <v>323.81</v>
      </c>
      <c r="K2" s="38">
        <f t="shared" si="0"/>
        <v>323.81</v>
      </c>
      <c r="L2" s="38">
        <f t="shared" si="0"/>
        <v>323.81</v>
      </c>
      <c r="M2" s="38">
        <f t="shared" si="0"/>
        <v>323.81</v>
      </c>
    </row>
    <row r="3" spans="1:13" x14ac:dyDescent="0.25">
      <c r="A3" s="40" t="s">
        <v>33</v>
      </c>
      <c r="B3" s="38">
        <f>12/12</f>
        <v>1</v>
      </c>
      <c r="C3" s="38">
        <f>11/12</f>
        <v>0.91666666666666663</v>
      </c>
      <c r="D3" s="38">
        <f>10/12</f>
        <v>0.83333333333333337</v>
      </c>
      <c r="E3" s="38">
        <f>9/12</f>
        <v>0.75</v>
      </c>
      <c r="F3" s="38">
        <f>8/12</f>
        <v>0.66666666666666663</v>
      </c>
      <c r="G3" s="38">
        <f>7/12</f>
        <v>0.58333333333333337</v>
      </c>
      <c r="H3" s="38">
        <f>6/12</f>
        <v>0.5</v>
      </c>
      <c r="I3" s="38">
        <f>5/12</f>
        <v>0.41666666666666669</v>
      </c>
      <c r="J3" s="38">
        <f>4/12</f>
        <v>0.33333333333333331</v>
      </c>
      <c r="K3" s="38">
        <f>3/12</f>
        <v>0.25</v>
      </c>
      <c r="L3" s="38">
        <f>2/12</f>
        <v>0.16666666666666666</v>
      </c>
      <c r="M3" s="38">
        <f>1/12</f>
        <v>8.3333333333333329E-2</v>
      </c>
    </row>
    <row r="4" spans="1:13" x14ac:dyDescent="0.25">
      <c r="A4"/>
      <c r="C4" s="38">
        <f>11/11</f>
        <v>1</v>
      </c>
      <c r="D4" s="38">
        <f>10/11</f>
        <v>0.90909090909090906</v>
      </c>
      <c r="E4" s="38">
        <f>9/11</f>
        <v>0.81818181818181823</v>
      </c>
      <c r="F4" s="38">
        <f>8/11</f>
        <v>0.72727272727272729</v>
      </c>
      <c r="G4" s="38">
        <f>7/11</f>
        <v>0.63636363636363635</v>
      </c>
      <c r="H4" s="38">
        <f>6/11</f>
        <v>0.54545454545454541</v>
      </c>
      <c r="I4" s="38">
        <f>5/11</f>
        <v>0.45454545454545453</v>
      </c>
      <c r="J4" s="38">
        <f>4/11</f>
        <v>0.36363636363636365</v>
      </c>
      <c r="K4" s="38">
        <f>3/11</f>
        <v>0.27272727272727271</v>
      </c>
      <c r="L4" s="38">
        <f>2/11</f>
        <v>0.18181818181818182</v>
      </c>
      <c r="M4" s="38">
        <f>1/11</f>
        <v>9.0909090909090912E-2</v>
      </c>
    </row>
    <row r="5" spans="1:13" x14ac:dyDescent="0.25">
      <c r="A5"/>
      <c r="D5" s="38">
        <f>10/10</f>
        <v>1</v>
      </c>
      <c r="E5" s="38">
        <f>9/10</f>
        <v>0.9</v>
      </c>
      <c r="F5" s="38">
        <f>8/10</f>
        <v>0.8</v>
      </c>
      <c r="G5" s="38">
        <f>7/10</f>
        <v>0.7</v>
      </c>
      <c r="H5" s="38">
        <f>6/10</f>
        <v>0.6</v>
      </c>
      <c r="I5" s="38">
        <f>5/10</f>
        <v>0.5</v>
      </c>
      <c r="J5" s="38">
        <f>4/10</f>
        <v>0.4</v>
      </c>
      <c r="K5" s="38">
        <f>3/10</f>
        <v>0.3</v>
      </c>
      <c r="L5" s="38">
        <f>2/10</f>
        <v>0.2</v>
      </c>
      <c r="M5" s="38">
        <f>1/10</f>
        <v>0.1</v>
      </c>
    </row>
    <row r="6" spans="1:13" x14ac:dyDescent="0.25">
      <c r="A6"/>
      <c r="E6" s="38">
        <f>9/9</f>
        <v>1</v>
      </c>
      <c r="F6" s="38">
        <f>8/9</f>
        <v>0.88888888888888884</v>
      </c>
      <c r="G6" s="38">
        <f>7/9</f>
        <v>0.77777777777777779</v>
      </c>
      <c r="H6" s="38">
        <f>6/9</f>
        <v>0.66666666666666663</v>
      </c>
      <c r="I6" s="38">
        <f>5/9</f>
        <v>0.55555555555555558</v>
      </c>
      <c r="J6" s="38">
        <f>4/9</f>
        <v>0.44444444444444442</v>
      </c>
      <c r="K6" s="38">
        <f>3/9</f>
        <v>0.33333333333333331</v>
      </c>
      <c r="L6" s="38">
        <f>2/9</f>
        <v>0.22222222222222221</v>
      </c>
      <c r="M6" s="38">
        <f>1/9</f>
        <v>0.1111111111111111</v>
      </c>
    </row>
    <row r="7" spans="1:13" x14ac:dyDescent="0.25">
      <c r="A7"/>
      <c r="F7" s="38">
        <f>8/8</f>
        <v>1</v>
      </c>
      <c r="G7" s="38">
        <f>7/8</f>
        <v>0.875</v>
      </c>
      <c r="H7" s="38">
        <f>6/8</f>
        <v>0.75</v>
      </c>
      <c r="I7" s="38">
        <f>5/8</f>
        <v>0.625</v>
      </c>
      <c r="J7" s="38">
        <f>4/8</f>
        <v>0.5</v>
      </c>
      <c r="K7" s="38">
        <f>3/8</f>
        <v>0.375</v>
      </c>
      <c r="L7" s="38">
        <f>2/8</f>
        <v>0.25</v>
      </c>
      <c r="M7" s="38">
        <f>1/8</f>
        <v>0.125</v>
      </c>
    </row>
    <row r="8" spans="1:13" x14ac:dyDescent="0.25">
      <c r="A8"/>
      <c r="G8" s="38">
        <f>7/7</f>
        <v>1</v>
      </c>
      <c r="H8" s="38">
        <f>6/7</f>
        <v>0.8571428571428571</v>
      </c>
      <c r="I8" s="38">
        <f>5/7</f>
        <v>0.7142857142857143</v>
      </c>
      <c r="J8" s="38">
        <f>4/7</f>
        <v>0.5714285714285714</v>
      </c>
      <c r="K8" s="38">
        <f>3/7</f>
        <v>0.42857142857142855</v>
      </c>
      <c r="L8" s="38">
        <f>2/7</f>
        <v>0.2857142857142857</v>
      </c>
      <c r="M8" s="38">
        <f>1/7</f>
        <v>0.14285714285714285</v>
      </c>
    </row>
    <row r="9" spans="1:13" x14ac:dyDescent="0.25">
      <c r="A9"/>
      <c r="H9" s="38">
        <f>6/6</f>
        <v>1</v>
      </c>
      <c r="I9" s="38">
        <f>5/6</f>
        <v>0.83333333333333337</v>
      </c>
      <c r="J9" s="38">
        <f>4/6</f>
        <v>0.66666666666666663</v>
      </c>
      <c r="K9" s="38">
        <f>3/6</f>
        <v>0.5</v>
      </c>
      <c r="L9" s="38">
        <f>2/6</f>
        <v>0.33333333333333331</v>
      </c>
      <c r="M9" s="38">
        <f>1/6</f>
        <v>0.16666666666666666</v>
      </c>
    </row>
    <row r="10" spans="1:13" x14ac:dyDescent="0.25">
      <c r="A10"/>
      <c r="I10" s="38">
        <f>5/5</f>
        <v>1</v>
      </c>
      <c r="J10" s="38">
        <f>4/5</f>
        <v>0.8</v>
      </c>
      <c r="K10" s="38">
        <f>3/5</f>
        <v>0.6</v>
      </c>
      <c r="L10" s="38">
        <f>2/5</f>
        <v>0.4</v>
      </c>
      <c r="M10" s="38">
        <f>1/5</f>
        <v>0.2</v>
      </c>
    </row>
    <row r="11" spans="1:13" x14ac:dyDescent="0.25">
      <c r="A11"/>
      <c r="J11" s="38">
        <f>4/4</f>
        <v>1</v>
      </c>
      <c r="K11" s="38">
        <f>3/4</f>
        <v>0.75</v>
      </c>
      <c r="L11" s="38">
        <f>2/4</f>
        <v>0.5</v>
      </c>
      <c r="M11" s="38">
        <f>1/4</f>
        <v>0.25</v>
      </c>
    </row>
    <row r="12" spans="1:13" x14ac:dyDescent="0.25">
      <c r="A12"/>
      <c r="K12" s="38">
        <f>3/3</f>
        <v>1</v>
      </c>
      <c r="L12" s="38">
        <f>2/3</f>
        <v>0.66666666666666663</v>
      </c>
      <c r="M12" s="38">
        <f>1/3</f>
        <v>0.33333333333333331</v>
      </c>
    </row>
    <row r="13" spans="1:13" x14ac:dyDescent="0.25">
      <c r="A13"/>
      <c r="L13" s="38">
        <f>2/2</f>
        <v>1</v>
      </c>
      <c r="M13" s="38">
        <f>1/2</f>
        <v>0.5</v>
      </c>
    </row>
    <row r="14" spans="1:13" x14ac:dyDescent="0.25">
      <c r="A14"/>
      <c r="M14" s="38">
        <f>1/1</f>
        <v>1</v>
      </c>
    </row>
    <row r="15" spans="1:13" x14ac:dyDescent="0.25">
      <c r="A15" s="31" t="s">
        <v>22</v>
      </c>
      <c r="B15" s="38">
        <f t="shared" ref="B15:M15" si="1">B2</f>
        <v>323.81</v>
      </c>
      <c r="C15" s="38">
        <f t="shared" si="1"/>
        <v>323.81</v>
      </c>
      <c r="D15" s="38">
        <f t="shared" si="1"/>
        <v>323.81</v>
      </c>
      <c r="E15" s="38">
        <f t="shared" si="1"/>
        <v>323.81</v>
      </c>
      <c r="F15" s="38">
        <f t="shared" si="1"/>
        <v>323.81</v>
      </c>
      <c r="G15" s="38">
        <f t="shared" si="1"/>
        <v>323.81</v>
      </c>
      <c r="H15" s="38">
        <f t="shared" si="1"/>
        <v>323.81</v>
      </c>
      <c r="I15" s="38">
        <f t="shared" si="1"/>
        <v>323.81</v>
      </c>
      <c r="J15" s="38">
        <f t="shared" si="1"/>
        <v>323.81</v>
      </c>
      <c r="K15" s="38">
        <f t="shared" si="1"/>
        <v>323.81</v>
      </c>
      <c r="L15" s="38">
        <f t="shared" si="1"/>
        <v>323.81</v>
      </c>
      <c r="M15" s="38">
        <f t="shared" si="1"/>
        <v>323.81</v>
      </c>
    </row>
    <row r="16" spans="1:13" x14ac:dyDescent="0.25">
      <c r="A16" s="31" t="s">
        <v>25</v>
      </c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 s="43" t="s">
        <v>66</v>
      </c>
      <c r="B17" s="38">
        <f>ROUND(B$2*B3,2)</f>
        <v>323.81</v>
      </c>
      <c r="C17" s="38">
        <f t="shared" ref="C17:M18" si="2">ROUND(C$2*C3,2)</f>
        <v>296.83</v>
      </c>
      <c r="D17" s="38">
        <f t="shared" si="2"/>
        <v>269.83999999999997</v>
      </c>
      <c r="E17" s="38">
        <f t="shared" si="2"/>
        <v>242.86</v>
      </c>
      <c r="F17" s="38">
        <f t="shared" si="2"/>
        <v>215.87</v>
      </c>
      <c r="G17" s="38">
        <f t="shared" si="2"/>
        <v>188.89</v>
      </c>
      <c r="H17" s="38">
        <f t="shared" si="2"/>
        <v>161.91</v>
      </c>
      <c r="I17" s="38">
        <f t="shared" si="2"/>
        <v>134.91999999999999</v>
      </c>
      <c r="J17" s="38">
        <f t="shared" si="2"/>
        <v>107.94</v>
      </c>
      <c r="K17" s="38">
        <f t="shared" si="2"/>
        <v>80.95</v>
      </c>
      <c r="L17" s="38">
        <f t="shared" si="2"/>
        <v>53.97</v>
      </c>
      <c r="M17" s="38">
        <f t="shared" si="2"/>
        <v>26.98</v>
      </c>
    </row>
    <row r="18" spans="1:13" x14ac:dyDescent="0.25">
      <c r="A18" s="43" t="s">
        <v>67</v>
      </c>
      <c r="C18" s="38">
        <f t="shared" si="2"/>
        <v>323.81</v>
      </c>
      <c r="D18" s="38">
        <f t="shared" ref="D18" si="3">ROUND(D$2*D4,2)</f>
        <v>294.37</v>
      </c>
      <c r="E18" s="38">
        <f t="shared" ref="E18" si="4">ROUND(E$2*E4,2)</f>
        <v>264.94</v>
      </c>
      <c r="F18" s="38">
        <f t="shared" ref="F18" si="5">ROUND(F$2*F4,2)</f>
        <v>235.5</v>
      </c>
      <c r="G18" s="38">
        <f t="shared" ref="G18" si="6">ROUND(G$2*G4,2)</f>
        <v>206.06</v>
      </c>
      <c r="H18" s="38">
        <f t="shared" ref="H18" si="7">ROUND(H$2*H4,2)</f>
        <v>176.62</v>
      </c>
      <c r="I18" s="38">
        <f t="shared" ref="I18" si="8">ROUND(I$2*I4,2)</f>
        <v>147.19</v>
      </c>
      <c r="J18" s="38">
        <f t="shared" ref="J18" si="9">ROUND(J$2*J4,2)</f>
        <v>117.75</v>
      </c>
      <c r="K18" s="38">
        <f t="shared" ref="K18" si="10">ROUND(K$2*K4,2)</f>
        <v>88.31</v>
      </c>
      <c r="L18" s="38">
        <f t="shared" ref="L18" si="11">ROUND(L$2*L4,2)</f>
        <v>58.87</v>
      </c>
      <c r="M18" s="38">
        <f t="shared" ref="M18" si="12">ROUND(M$2*M4,2)</f>
        <v>29.44</v>
      </c>
    </row>
    <row r="19" spans="1:13" x14ac:dyDescent="0.25">
      <c r="A19" s="43" t="s">
        <v>68</v>
      </c>
      <c r="D19" s="38">
        <f t="shared" ref="D19" si="13">ROUND(D$2*D5,2)</f>
        <v>323.81</v>
      </c>
      <c r="E19" s="38">
        <f t="shared" ref="E19" si="14">ROUND(E$2*E5,2)</f>
        <v>291.43</v>
      </c>
      <c r="F19" s="38">
        <f t="shared" ref="F19" si="15">ROUND(F$2*F5,2)</f>
        <v>259.05</v>
      </c>
      <c r="G19" s="38">
        <f t="shared" ref="G19" si="16">ROUND(G$2*G5,2)</f>
        <v>226.67</v>
      </c>
      <c r="H19" s="38">
        <f t="shared" ref="H19" si="17">ROUND(H$2*H5,2)</f>
        <v>194.29</v>
      </c>
      <c r="I19" s="38">
        <f t="shared" ref="I19" si="18">ROUND(I$2*I5,2)</f>
        <v>161.91</v>
      </c>
      <c r="J19" s="38">
        <f t="shared" ref="J19" si="19">ROUND(J$2*J5,2)</f>
        <v>129.52000000000001</v>
      </c>
      <c r="K19" s="38">
        <f t="shared" ref="K19" si="20">ROUND(K$2*K5,2)</f>
        <v>97.14</v>
      </c>
      <c r="L19" s="38">
        <f t="shared" ref="L19" si="21">ROUND(L$2*L5,2)</f>
        <v>64.760000000000005</v>
      </c>
      <c r="M19" s="38">
        <f t="shared" ref="M19" si="22">ROUND(M$2*M5,2)</f>
        <v>32.380000000000003</v>
      </c>
    </row>
    <row r="20" spans="1:13" x14ac:dyDescent="0.25">
      <c r="A20" s="43" t="s">
        <v>69</v>
      </c>
      <c r="E20" s="38">
        <f t="shared" ref="E20" si="23">ROUND(E$2*E6,2)</f>
        <v>323.81</v>
      </c>
      <c r="F20" s="38">
        <f t="shared" ref="F20" si="24">ROUND(F$2*F6,2)</f>
        <v>287.83</v>
      </c>
      <c r="G20" s="38">
        <f t="shared" ref="G20" si="25">ROUND(G$2*G6,2)</f>
        <v>251.85</v>
      </c>
      <c r="H20" s="38">
        <f t="shared" ref="H20" si="26">ROUND(H$2*H6,2)</f>
        <v>215.87</v>
      </c>
      <c r="I20" s="38">
        <f t="shared" ref="I20" si="27">ROUND(I$2*I6,2)</f>
        <v>179.89</v>
      </c>
      <c r="J20" s="38">
        <f t="shared" ref="J20" si="28">ROUND(J$2*J6,2)</f>
        <v>143.91999999999999</v>
      </c>
      <c r="K20" s="38">
        <f t="shared" ref="K20" si="29">ROUND(K$2*K6,2)</f>
        <v>107.94</v>
      </c>
      <c r="L20" s="38">
        <f t="shared" ref="L20" si="30">ROUND(L$2*L6,2)</f>
        <v>71.959999999999994</v>
      </c>
      <c r="M20" s="38">
        <f t="shared" ref="M20" si="31">ROUND(M$2*M6,2)</f>
        <v>35.979999999999997</v>
      </c>
    </row>
    <row r="21" spans="1:13" x14ac:dyDescent="0.25">
      <c r="A21" s="43" t="s">
        <v>70</v>
      </c>
      <c r="F21" s="38">
        <f t="shared" ref="F21" si="32">ROUND(F$2*F7,2)</f>
        <v>323.81</v>
      </c>
      <c r="G21" s="38">
        <f t="shared" ref="G21" si="33">ROUND(G$2*G7,2)</f>
        <v>283.33</v>
      </c>
      <c r="H21" s="38">
        <f t="shared" ref="H21" si="34">ROUND(H$2*H7,2)</f>
        <v>242.86</v>
      </c>
      <c r="I21" s="38">
        <f t="shared" ref="I21" si="35">ROUND(I$2*I7,2)</f>
        <v>202.38</v>
      </c>
      <c r="J21" s="38">
        <f t="shared" ref="J21" si="36">ROUND(J$2*J7,2)</f>
        <v>161.91</v>
      </c>
      <c r="K21" s="38">
        <f t="shared" ref="K21" si="37">ROUND(K$2*K7,2)</f>
        <v>121.43</v>
      </c>
      <c r="L21" s="38">
        <f t="shared" ref="L21" si="38">ROUND(L$2*L7,2)</f>
        <v>80.95</v>
      </c>
      <c r="M21" s="38">
        <f t="shared" ref="M21" si="39">ROUND(M$2*M7,2)</f>
        <v>40.479999999999997</v>
      </c>
    </row>
    <row r="22" spans="1:13" x14ac:dyDescent="0.25">
      <c r="A22" s="43" t="s">
        <v>71</v>
      </c>
      <c r="G22" s="38">
        <f t="shared" ref="G22" si="40">ROUND(G$2*G8,2)</f>
        <v>323.81</v>
      </c>
      <c r="H22" s="38">
        <f t="shared" ref="H22" si="41">ROUND(H$2*H8,2)</f>
        <v>277.55</v>
      </c>
      <c r="I22" s="38">
        <f t="shared" ref="I22" si="42">ROUND(I$2*I8,2)</f>
        <v>231.29</v>
      </c>
      <c r="J22" s="38">
        <f t="shared" ref="J22" si="43">ROUND(J$2*J8,2)</f>
        <v>185.03</v>
      </c>
      <c r="K22" s="38">
        <f t="shared" ref="K22" si="44">ROUND(K$2*K8,2)</f>
        <v>138.78</v>
      </c>
      <c r="L22" s="38">
        <f t="shared" ref="L22" si="45">ROUND(L$2*L8,2)</f>
        <v>92.52</v>
      </c>
      <c r="M22" s="38">
        <f t="shared" ref="M22" si="46">ROUND(M$2*M8,2)</f>
        <v>46.26</v>
      </c>
    </row>
    <row r="23" spans="1:13" x14ac:dyDescent="0.25">
      <c r="A23" s="43" t="s">
        <v>72</v>
      </c>
      <c r="H23" s="38">
        <f t="shared" ref="H23" si="47">ROUND(H$2*H9,2)</f>
        <v>323.81</v>
      </c>
      <c r="I23" s="38">
        <f t="shared" ref="I23" si="48">ROUND(I$2*I9,2)</f>
        <v>269.83999999999997</v>
      </c>
      <c r="J23" s="38">
        <f t="shared" ref="J23" si="49">ROUND(J$2*J9,2)</f>
        <v>215.87</v>
      </c>
      <c r="K23" s="38">
        <f t="shared" ref="K23" si="50">ROUND(K$2*K9,2)</f>
        <v>161.91</v>
      </c>
      <c r="L23" s="38">
        <f t="shared" ref="L23" si="51">ROUND(L$2*L9,2)</f>
        <v>107.94</v>
      </c>
      <c r="M23" s="38">
        <f t="shared" ref="M23" si="52">ROUND(M$2*M9,2)</f>
        <v>53.97</v>
      </c>
    </row>
    <row r="24" spans="1:13" x14ac:dyDescent="0.25">
      <c r="A24" s="43" t="s">
        <v>73</v>
      </c>
      <c r="I24" s="38">
        <f t="shared" ref="I24" si="53">ROUND(I$2*I10,2)</f>
        <v>323.81</v>
      </c>
      <c r="J24" s="38">
        <f t="shared" ref="J24" si="54">ROUND(J$2*J10,2)</f>
        <v>259.05</v>
      </c>
      <c r="K24" s="38">
        <f t="shared" ref="K24" si="55">ROUND(K$2*K10,2)</f>
        <v>194.29</v>
      </c>
      <c r="L24" s="38">
        <f t="shared" ref="L24" si="56">ROUND(L$2*L10,2)</f>
        <v>129.52000000000001</v>
      </c>
      <c r="M24" s="38">
        <f t="shared" ref="M24" si="57">ROUND(M$2*M10,2)</f>
        <v>64.760000000000005</v>
      </c>
    </row>
    <row r="25" spans="1:13" x14ac:dyDescent="0.25">
      <c r="A25" s="43" t="s">
        <v>74</v>
      </c>
      <c r="J25" s="38">
        <f t="shared" ref="J25" si="58">ROUND(J$2*J11,2)</f>
        <v>323.81</v>
      </c>
      <c r="K25" s="38">
        <f t="shared" ref="K25" si="59">ROUND(K$2*K11,2)</f>
        <v>242.86</v>
      </c>
      <c r="L25" s="38">
        <f t="shared" ref="L25" si="60">ROUND(L$2*L11,2)</f>
        <v>161.91</v>
      </c>
      <c r="M25" s="38">
        <f t="shared" ref="M25" si="61">ROUND(M$2*M11,2)</f>
        <v>80.95</v>
      </c>
    </row>
    <row r="26" spans="1:13" x14ac:dyDescent="0.25">
      <c r="A26" s="43" t="s">
        <v>75</v>
      </c>
      <c r="K26" s="38">
        <f t="shared" ref="K26" si="62">ROUND(K$2*K12,2)</f>
        <v>323.81</v>
      </c>
      <c r="L26" s="38">
        <f t="shared" ref="L26" si="63">ROUND(L$2*L12,2)</f>
        <v>215.87</v>
      </c>
      <c r="M26" s="38">
        <f t="shared" ref="M26" si="64">ROUND(M$2*M12,2)</f>
        <v>107.94</v>
      </c>
    </row>
    <row r="27" spans="1:13" x14ac:dyDescent="0.25">
      <c r="A27" s="43" t="s">
        <v>76</v>
      </c>
      <c r="L27" s="38">
        <f t="shared" ref="L27" si="65">ROUND(L$2*L13,2)</f>
        <v>323.81</v>
      </c>
      <c r="M27" s="38">
        <f t="shared" ref="M27" si="66">ROUND(M$2*M13,2)</f>
        <v>161.91</v>
      </c>
    </row>
    <row r="28" spans="1:13" x14ac:dyDescent="0.25">
      <c r="A28" s="43" t="s">
        <v>77</v>
      </c>
      <c r="M28" s="38">
        <f t="shared" ref="M28" si="67">ROUND(M$2*M14,2)</f>
        <v>323.81</v>
      </c>
    </row>
    <row r="29" spans="1:13" x14ac:dyDescent="0.25">
      <c r="A29" s="31" t="s">
        <v>23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x14ac:dyDescent="0.25">
      <c r="A30" s="43" t="s">
        <v>66</v>
      </c>
      <c r="B30" s="38">
        <f t="shared" ref="B30:M30" si="68">ROUND(B2/12,2)</f>
        <v>26.98</v>
      </c>
      <c r="C30" s="38">
        <f t="shared" si="68"/>
        <v>26.98</v>
      </c>
      <c r="D30" s="38">
        <f t="shared" si="68"/>
        <v>26.98</v>
      </c>
      <c r="E30" s="38">
        <f t="shared" si="68"/>
        <v>26.98</v>
      </c>
      <c r="F30" s="38">
        <f t="shared" si="68"/>
        <v>26.98</v>
      </c>
      <c r="G30" s="38">
        <f t="shared" si="68"/>
        <v>26.98</v>
      </c>
      <c r="H30" s="38">
        <f t="shared" si="68"/>
        <v>26.98</v>
      </c>
      <c r="I30" s="38">
        <f t="shared" si="68"/>
        <v>26.98</v>
      </c>
      <c r="J30" s="38">
        <f t="shared" si="68"/>
        <v>26.98</v>
      </c>
      <c r="K30" s="38">
        <f t="shared" si="68"/>
        <v>26.98</v>
      </c>
      <c r="L30" s="38">
        <f t="shared" si="68"/>
        <v>26.98</v>
      </c>
      <c r="M30" s="38">
        <f t="shared" si="68"/>
        <v>26.98</v>
      </c>
    </row>
    <row r="31" spans="1:13" x14ac:dyDescent="0.25">
      <c r="A31" s="43" t="s">
        <v>67</v>
      </c>
      <c r="C31" s="38">
        <f t="shared" ref="C31:M31" si="69">ROUND(C2/11,2)</f>
        <v>29.44</v>
      </c>
      <c r="D31" s="38">
        <f t="shared" si="69"/>
        <v>29.44</v>
      </c>
      <c r="E31" s="38">
        <f t="shared" si="69"/>
        <v>29.44</v>
      </c>
      <c r="F31" s="38">
        <f t="shared" si="69"/>
        <v>29.44</v>
      </c>
      <c r="G31" s="38">
        <f t="shared" si="69"/>
        <v>29.44</v>
      </c>
      <c r="H31" s="38">
        <f t="shared" si="69"/>
        <v>29.44</v>
      </c>
      <c r="I31" s="38">
        <f t="shared" si="69"/>
        <v>29.44</v>
      </c>
      <c r="J31" s="38">
        <f t="shared" si="69"/>
        <v>29.44</v>
      </c>
      <c r="K31" s="38">
        <f t="shared" si="69"/>
        <v>29.44</v>
      </c>
      <c r="L31" s="38">
        <f t="shared" si="69"/>
        <v>29.44</v>
      </c>
      <c r="M31" s="38">
        <f t="shared" si="69"/>
        <v>29.44</v>
      </c>
    </row>
    <row r="32" spans="1:13" x14ac:dyDescent="0.25">
      <c r="A32" s="43" t="s">
        <v>68</v>
      </c>
      <c r="D32" s="38">
        <f t="shared" ref="D32:M32" si="70">ROUND(D2/10,2)</f>
        <v>32.380000000000003</v>
      </c>
      <c r="E32" s="38">
        <f t="shared" si="70"/>
        <v>32.380000000000003</v>
      </c>
      <c r="F32" s="38">
        <f t="shared" si="70"/>
        <v>32.380000000000003</v>
      </c>
      <c r="G32" s="38">
        <f t="shared" si="70"/>
        <v>32.380000000000003</v>
      </c>
      <c r="H32" s="38">
        <f t="shared" si="70"/>
        <v>32.380000000000003</v>
      </c>
      <c r="I32" s="38">
        <f t="shared" si="70"/>
        <v>32.380000000000003</v>
      </c>
      <c r="J32" s="38">
        <f t="shared" si="70"/>
        <v>32.380000000000003</v>
      </c>
      <c r="K32" s="38">
        <f t="shared" si="70"/>
        <v>32.380000000000003</v>
      </c>
      <c r="L32" s="38">
        <f t="shared" si="70"/>
        <v>32.380000000000003</v>
      </c>
      <c r="M32" s="38">
        <f t="shared" si="70"/>
        <v>32.380000000000003</v>
      </c>
    </row>
    <row r="33" spans="1:13" x14ac:dyDescent="0.25">
      <c r="A33" s="43" t="s">
        <v>69</v>
      </c>
      <c r="E33" s="38">
        <f t="shared" ref="E33:M33" si="71">ROUND(E2/9,2)</f>
        <v>35.979999999999997</v>
      </c>
      <c r="F33" s="38">
        <f t="shared" si="71"/>
        <v>35.979999999999997</v>
      </c>
      <c r="G33" s="38">
        <f t="shared" si="71"/>
        <v>35.979999999999997</v>
      </c>
      <c r="H33" s="38">
        <f t="shared" si="71"/>
        <v>35.979999999999997</v>
      </c>
      <c r="I33" s="38">
        <f t="shared" si="71"/>
        <v>35.979999999999997</v>
      </c>
      <c r="J33" s="38">
        <f t="shared" si="71"/>
        <v>35.979999999999997</v>
      </c>
      <c r="K33" s="38">
        <f t="shared" si="71"/>
        <v>35.979999999999997</v>
      </c>
      <c r="L33" s="38">
        <f t="shared" si="71"/>
        <v>35.979999999999997</v>
      </c>
      <c r="M33" s="38">
        <f t="shared" si="71"/>
        <v>35.979999999999997</v>
      </c>
    </row>
    <row r="34" spans="1:13" x14ac:dyDescent="0.25">
      <c r="A34" s="43" t="s">
        <v>70</v>
      </c>
      <c r="F34" s="38">
        <f t="shared" ref="F34:M34" si="72">ROUND(F2/8,2)</f>
        <v>40.479999999999997</v>
      </c>
      <c r="G34" s="38">
        <f t="shared" si="72"/>
        <v>40.479999999999997</v>
      </c>
      <c r="H34" s="38">
        <f t="shared" si="72"/>
        <v>40.479999999999997</v>
      </c>
      <c r="I34" s="38">
        <f t="shared" si="72"/>
        <v>40.479999999999997</v>
      </c>
      <c r="J34" s="38">
        <f t="shared" si="72"/>
        <v>40.479999999999997</v>
      </c>
      <c r="K34" s="38">
        <f t="shared" si="72"/>
        <v>40.479999999999997</v>
      </c>
      <c r="L34" s="38">
        <f t="shared" si="72"/>
        <v>40.479999999999997</v>
      </c>
      <c r="M34" s="38">
        <f t="shared" si="72"/>
        <v>40.479999999999997</v>
      </c>
    </row>
    <row r="35" spans="1:13" x14ac:dyDescent="0.25">
      <c r="A35" s="43" t="s">
        <v>71</v>
      </c>
      <c r="G35" s="38">
        <f t="shared" ref="G35:M35" si="73">ROUND(G2/7,2)</f>
        <v>46.26</v>
      </c>
      <c r="H35" s="38">
        <f t="shared" si="73"/>
        <v>46.26</v>
      </c>
      <c r="I35" s="38">
        <f t="shared" si="73"/>
        <v>46.26</v>
      </c>
      <c r="J35" s="38">
        <f t="shared" si="73"/>
        <v>46.26</v>
      </c>
      <c r="K35" s="38">
        <f t="shared" si="73"/>
        <v>46.26</v>
      </c>
      <c r="L35" s="38">
        <f t="shared" si="73"/>
        <v>46.26</v>
      </c>
      <c r="M35" s="38">
        <f t="shared" si="73"/>
        <v>46.26</v>
      </c>
    </row>
    <row r="36" spans="1:13" x14ac:dyDescent="0.25">
      <c r="A36" s="43" t="s">
        <v>72</v>
      </c>
      <c r="H36" s="38">
        <f t="shared" ref="H36:M36" si="74">ROUND(H2/6,2)</f>
        <v>53.97</v>
      </c>
      <c r="I36" s="38">
        <f t="shared" si="74"/>
        <v>53.97</v>
      </c>
      <c r="J36" s="38">
        <f t="shared" si="74"/>
        <v>53.97</v>
      </c>
      <c r="K36" s="38">
        <f t="shared" si="74"/>
        <v>53.97</v>
      </c>
      <c r="L36" s="38">
        <f t="shared" si="74"/>
        <v>53.97</v>
      </c>
      <c r="M36" s="38">
        <f t="shared" si="74"/>
        <v>53.97</v>
      </c>
    </row>
    <row r="37" spans="1:13" x14ac:dyDescent="0.25">
      <c r="A37" s="43" t="s">
        <v>73</v>
      </c>
      <c r="I37" s="38">
        <f>ROUND(I2/5,2)</f>
        <v>64.760000000000005</v>
      </c>
      <c r="J37" s="38">
        <f>ROUND(J2/5,2)</f>
        <v>64.760000000000005</v>
      </c>
      <c r="K37" s="38">
        <f>ROUND(K2/5,2)</f>
        <v>64.760000000000005</v>
      </c>
      <c r="L37" s="38">
        <f>ROUND(L2/5,2)</f>
        <v>64.760000000000005</v>
      </c>
      <c r="M37" s="38">
        <f>ROUND(M2/5,2)</f>
        <v>64.760000000000005</v>
      </c>
    </row>
    <row r="38" spans="1:13" x14ac:dyDescent="0.25">
      <c r="A38" s="43" t="s">
        <v>74</v>
      </c>
      <c r="J38" s="38">
        <f>ROUND(J2/4,2)</f>
        <v>80.95</v>
      </c>
      <c r="K38" s="38">
        <f>ROUND(K2/4,2)</f>
        <v>80.95</v>
      </c>
      <c r="L38" s="38">
        <f>ROUND(L2/4,2)</f>
        <v>80.95</v>
      </c>
      <c r="M38" s="38">
        <f>ROUND(M2/4,2)</f>
        <v>80.95</v>
      </c>
    </row>
    <row r="39" spans="1:13" x14ac:dyDescent="0.25">
      <c r="A39" s="43" t="s">
        <v>75</v>
      </c>
      <c r="K39" s="38">
        <f>ROUND(K2/3,2)</f>
        <v>107.94</v>
      </c>
      <c r="L39" s="38">
        <f>ROUND(L2/3,2)</f>
        <v>107.94</v>
      </c>
      <c r="M39" s="38">
        <f>ROUND(M2/3,2)</f>
        <v>107.94</v>
      </c>
    </row>
    <row r="40" spans="1:13" x14ac:dyDescent="0.25">
      <c r="A40" s="43" t="s">
        <v>76</v>
      </c>
      <c r="L40" s="38">
        <f>ROUND(L2/2,2)</f>
        <v>161.91</v>
      </c>
      <c r="M40" s="38">
        <f>ROUND(M2/2,2)</f>
        <v>161.91</v>
      </c>
    </row>
    <row r="41" spans="1:13" x14ac:dyDescent="0.25">
      <c r="A41" s="43" t="s">
        <v>77</v>
      </c>
      <c r="M41" s="38">
        <f>ROUND(M2/1,2)</f>
        <v>323.81</v>
      </c>
    </row>
    <row r="42" spans="1:13" x14ac:dyDescent="0.25">
      <c r="A42" s="13" t="s">
        <v>26</v>
      </c>
      <c r="B42" s="38">
        <f t="shared" ref="B42:M42" si="75">ROUND(B2/12,2)</f>
        <v>26.98</v>
      </c>
      <c r="C42" s="38">
        <f t="shared" si="75"/>
        <v>26.98</v>
      </c>
      <c r="D42" s="38">
        <f t="shared" si="75"/>
        <v>26.98</v>
      </c>
      <c r="E42" s="38">
        <f t="shared" si="75"/>
        <v>26.98</v>
      </c>
      <c r="F42" s="38">
        <f t="shared" si="75"/>
        <v>26.98</v>
      </c>
      <c r="G42" s="38">
        <f t="shared" si="75"/>
        <v>26.98</v>
      </c>
      <c r="H42" s="38">
        <f t="shared" si="75"/>
        <v>26.98</v>
      </c>
      <c r="I42" s="38">
        <f t="shared" si="75"/>
        <v>26.98</v>
      </c>
      <c r="J42" s="38">
        <f t="shared" si="75"/>
        <v>26.98</v>
      </c>
      <c r="K42" s="38">
        <f t="shared" si="75"/>
        <v>26.98</v>
      </c>
      <c r="L42" s="38">
        <f t="shared" si="75"/>
        <v>26.98</v>
      </c>
      <c r="M42" s="38">
        <f t="shared" si="75"/>
        <v>26.98</v>
      </c>
    </row>
    <row r="43" spans="1:13" x14ac:dyDescent="0.25">
      <c r="A43" s="13" t="s">
        <v>27</v>
      </c>
      <c r="B43" s="38">
        <f t="shared" ref="B43:M43" si="76">ROUND(B2*B3,2)</f>
        <v>323.81</v>
      </c>
      <c r="C43" s="38">
        <f t="shared" si="76"/>
        <v>296.83</v>
      </c>
      <c r="D43" s="38">
        <f t="shared" si="76"/>
        <v>269.83999999999997</v>
      </c>
      <c r="E43" s="38">
        <f t="shared" si="76"/>
        <v>242.86</v>
      </c>
      <c r="F43" s="38">
        <f t="shared" si="76"/>
        <v>215.87</v>
      </c>
      <c r="G43" s="38">
        <f t="shared" si="76"/>
        <v>188.89</v>
      </c>
      <c r="H43" s="38">
        <f t="shared" si="76"/>
        <v>161.91</v>
      </c>
      <c r="I43" s="38">
        <f t="shared" si="76"/>
        <v>134.91999999999999</v>
      </c>
      <c r="J43" s="38">
        <f t="shared" si="76"/>
        <v>107.94</v>
      </c>
      <c r="K43" s="38">
        <f t="shared" si="76"/>
        <v>80.95</v>
      </c>
      <c r="L43" s="38">
        <f t="shared" si="76"/>
        <v>53.97</v>
      </c>
      <c r="M43" s="38">
        <f t="shared" si="76"/>
        <v>26.98</v>
      </c>
    </row>
  </sheetData>
  <pageMargins left="0.7" right="0.7" top="0.75" bottom="0.75" header="0.3" footer="0.3"/>
  <pageSetup paperSize="9" scale="7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M28"/>
  <sheetViews>
    <sheetView workbookViewId="0">
      <selection activeCell="A7" sqref="A7"/>
    </sheetView>
  </sheetViews>
  <sheetFormatPr defaultColWidth="9.140625" defaultRowHeight="15" x14ac:dyDescent="0.25"/>
  <cols>
    <col min="1" max="1" width="54.28515625" style="11" customWidth="1"/>
    <col min="2" max="2" width="15.85546875" style="6" bestFit="1" customWidth="1"/>
    <col min="3" max="13" width="10.85546875" style="6" customWidth="1"/>
    <col min="14" max="16384" width="9.140625" style="6"/>
  </cols>
  <sheetData>
    <row r="1" spans="1:13" s="3" customFormat="1" x14ac:dyDescent="0.25">
      <c r="A1" s="1" t="s">
        <v>102</v>
      </c>
      <c r="B1" s="19" t="s">
        <v>54</v>
      </c>
      <c r="C1" s="19" t="s">
        <v>55</v>
      </c>
      <c r="D1" s="19" t="s">
        <v>56</v>
      </c>
      <c r="E1" s="19" t="s">
        <v>57</v>
      </c>
      <c r="F1" s="19" t="s">
        <v>58</v>
      </c>
      <c r="G1" s="19" t="s">
        <v>59</v>
      </c>
      <c r="H1" s="19" t="s">
        <v>60</v>
      </c>
      <c r="I1" s="19" t="s">
        <v>61</v>
      </c>
      <c r="J1" s="19" t="s">
        <v>62</v>
      </c>
      <c r="K1" s="19" t="s">
        <v>63</v>
      </c>
      <c r="L1" s="19" t="s">
        <v>64</v>
      </c>
      <c r="M1" s="19" t="s">
        <v>65</v>
      </c>
    </row>
    <row r="2" spans="1:13" x14ac:dyDescent="0.25">
      <c r="A2" s="17" t="s">
        <v>17</v>
      </c>
      <c r="B2" s="7">
        <f>'YT(post)'!B69+'YT(post)'!B82</f>
        <v>0</v>
      </c>
      <c r="C2" s="7">
        <f>'YT(post)'!C69+'YT(post)'!C82</f>
        <v>0</v>
      </c>
      <c r="D2" s="7">
        <f>'YT(post)'!D69+'YT(post)'!D82</f>
        <v>0</v>
      </c>
      <c r="E2" s="7">
        <f>'YT(post)'!E69+'YT(post)'!E82</f>
        <v>0</v>
      </c>
      <c r="F2" s="7">
        <f>'YT(post)'!F69+'YT(post)'!F82</f>
        <v>0</v>
      </c>
      <c r="G2" s="7">
        <f>'YT(post)'!G69+'YT(post)'!G82</f>
        <v>0</v>
      </c>
      <c r="H2" s="7">
        <f>'YT(post)'!H69+'YT(post)'!H82</f>
        <v>0</v>
      </c>
      <c r="I2" s="7">
        <f>'YT(post)'!I69+'YT(post)'!I82</f>
        <v>0</v>
      </c>
      <c r="J2" s="7">
        <f>'YT(post)'!J69+'YT(post)'!J82</f>
        <v>0</v>
      </c>
      <c r="K2" s="7">
        <f>'YT(post)'!K69+'YT(post)'!K82</f>
        <v>0</v>
      </c>
      <c r="L2" s="7">
        <f>'YT(post)'!L69+'YT(post)'!L82</f>
        <v>0</v>
      </c>
      <c r="M2" s="7">
        <f>'YT(post)'!M69+'YT(post)'!M82</f>
        <v>0</v>
      </c>
    </row>
    <row r="3" spans="1:13" x14ac:dyDescent="0.25">
      <c r="A3" s="17" t="s">
        <v>18</v>
      </c>
      <c r="B3" s="7">
        <f>'YT(pre)'!B69</f>
        <v>0</v>
      </c>
      <c r="C3" s="7">
        <f>'YT(pre)'!C69</f>
        <v>0</v>
      </c>
      <c r="D3" s="7">
        <f>'YT(pre)'!D69</f>
        <v>0</v>
      </c>
      <c r="E3" s="7">
        <f>'YT(pre)'!E69</f>
        <v>0</v>
      </c>
      <c r="F3" s="7">
        <f>'YT(pre)'!F69</f>
        <v>0</v>
      </c>
      <c r="G3" s="7">
        <f>'YT(pre)'!G69</f>
        <v>0</v>
      </c>
      <c r="H3" s="7">
        <f>'YT(pre)'!H69</f>
        <v>0</v>
      </c>
      <c r="I3" s="7">
        <f>'YT(pre)'!I69</f>
        <v>0</v>
      </c>
      <c r="J3" s="7">
        <f>'YT(pre)'!J69</f>
        <v>0</v>
      </c>
      <c r="K3" s="7">
        <f>'YT(pre)'!K69</f>
        <v>0</v>
      </c>
      <c r="L3" s="7">
        <f>'YT(pre)'!L69</f>
        <v>0</v>
      </c>
      <c r="M3" s="7">
        <f>'YT(pre)'!M69</f>
        <v>0</v>
      </c>
    </row>
    <row r="4" spans="1:13" s="9" customFormat="1" x14ac:dyDescent="0.25">
      <c r="A4" s="18" t="s">
        <v>15</v>
      </c>
      <c r="B4" s="8">
        <f t="shared" ref="B4:M4" si="0">SUM(B2:B3)</f>
        <v>0</v>
      </c>
      <c r="C4" s="8">
        <f t="shared" si="0"/>
        <v>0</v>
      </c>
      <c r="D4" s="8">
        <f t="shared" si="0"/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</row>
    <row r="7" spans="1:13" x14ac:dyDescent="0.25">
      <c r="A7" s="1" t="s">
        <v>103</v>
      </c>
      <c r="B7" s="45" t="s">
        <v>54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45" t="s">
        <v>60</v>
      </c>
      <c r="I7" s="45" t="s">
        <v>61</v>
      </c>
      <c r="J7" s="45" t="s">
        <v>62</v>
      </c>
      <c r="K7" s="45" t="s">
        <v>63</v>
      </c>
      <c r="L7" s="45" t="s">
        <v>64</v>
      </c>
      <c r="M7" s="45" t="s">
        <v>65</v>
      </c>
    </row>
    <row r="8" spans="1:13" x14ac:dyDescent="0.25">
      <c r="A8" s="55" t="s">
        <v>16</v>
      </c>
      <c r="B8" s="5">
        <f>SUM(Ö.YılDevir!B17:B19)</f>
        <v>0</v>
      </c>
      <c r="C8" s="5">
        <f>SUM(Ö.YılDevir!C17:C18)</f>
        <v>0</v>
      </c>
      <c r="D8" s="5">
        <f>SUM(Ö.YılDevir!D17:D18)</f>
        <v>0</v>
      </c>
      <c r="E8" s="5">
        <f>SUM(Ö.YılDevir!E17:E18)</f>
        <v>0</v>
      </c>
      <c r="F8" s="5">
        <f>SUM(Ö.YılDevir!F17:F18)</f>
        <v>0</v>
      </c>
      <c r="G8" s="5">
        <f>SUM(Ö.YılDevir!G17:G18)</f>
        <v>0</v>
      </c>
      <c r="H8" s="5">
        <f>SUM(Ö.YılDevir!H17:H18)</f>
        <v>0</v>
      </c>
      <c r="I8" s="5">
        <f>SUM(Ö.YılDevir!I17:I18)</f>
        <v>0</v>
      </c>
      <c r="J8" s="5">
        <f>SUM(Ö.YılDevir!J17:J18)</f>
        <v>0</v>
      </c>
      <c r="K8" s="5">
        <f>SUM(Ö.YılDevir!K17:K18)</f>
        <v>0</v>
      </c>
      <c r="L8" s="5">
        <f>SUM(Ö.YılDevir!L17:L18)</f>
        <v>0</v>
      </c>
      <c r="M8" s="5">
        <f>SUM(Ö.YılDevir!M17:M18)</f>
        <v>0</v>
      </c>
    </row>
    <row r="9" spans="1:13" x14ac:dyDescent="0.25">
      <c r="A9" s="55" t="s">
        <v>17</v>
      </c>
      <c r="B9" s="7">
        <f>'YT(post)'!B95+'YT(post)'!B96</f>
        <v>0</v>
      </c>
      <c r="C9" s="7">
        <f>'YT(post)'!C95+'YT(post)'!C96</f>
        <v>0</v>
      </c>
      <c r="D9" s="7">
        <f>'YT(post)'!D95+'YT(post)'!D96</f>
        <v>0</v>
      </c>
      <c r="E9" s="7">
        <f>'YT(post)'!E95+'YT(post)'!E96</f>
        <v>0</v>
      </c>
      <c r="F9" s="7">
        <f>'YT(post)'!F95+'YT(post)'!F96</f>
        <v>0</v>
      </c>
      <c r="G9" s="7">
        <f>'YT(post)'!G95+'YT(post)'!G96</f>
        <v>0</v>
      </c>
      <c r="H9" s="7">
        <f>'YT(post)'!H95+'YT(post)'!H96</f>
        <v>0</v>
      </c>
      <c r="I9" s="7">
        <f>'YT(post)'!I95+'YT(post)'!I96</f>
        <v>0</v>
      </c>
      <c r="J9" s="7">
        <f>'YT(post)'!J95+'YT(post)'!J96</f>
        <v>0</v>
      </c>
      <c r="K9" s="7">
        <f>'YT(post)'!K95+'YT(post)'!K96</f>
        <v>0</v>
      </c>
      <c r="L9" s="7">
        <f>'YT(post)'!L95+'YT(post)'!L96</f>
        <v>0</v>
      </c>
      <c r="M9" s="7">
        <f>'YT(post)'!M95+'YT(post)'!M96</f>
        <v>0</v>
      </c>
    </row>
    <row r="10" spans="1:13" x14ac:dyDescent="0.25">
      <c r="A10" s="55" t="s">
        <v>18</v>
      </c>
      <c r="B10" s="7">
        <f>'YT(pre)'!B70</f>
        <v>0</v>
      </c>
      <c r="C10" s="7">
        <f>'YT(pre)'!C70</f>
        <v>0</v>
      </c>
      <c r="D10" s="7">
        <f>'YT(pre)'!D70</f>
        <v>0</v>
      </c>
      <c r="E10" s="7">
        <f>'YT(pre)'!E70</f>
        <v>0</v>
      </c>
      <c r="F10" s="7">
        <f>'YT(pre)'!F70</f>
        <v>0</v>
      </c>
      <c r="G10" s="7">
        <f>'YT(pre)'!G70</f>
        <v>0</v>
      </c>
      <c r="H10" s="7">
        <f>'YT(pre)'!H70</f>
        <v>0</v>
      </c>
      <c r="I10" s="7">
        <f>'YT(pre)'!I70</f>
        <v>0</v>
      </c>
      <c r="J10" s="7">
        <f>'YT(pre)'!J70</f>
        <v>0</v>
      </c>
      <c r="K10" s="7">
        <f>'YT(pre)'!K70</f>
        <v>0</v>
      </c>
      <c r="L10" s="7">
        <f>'YT(pre)'!L70</f>
        <v>0</v>
      </c>
      <c r="M10" s="7">
        <f>'YT(pre)'!M70</f>
        <v>0</v>
      </c>
    </row>
    <row r="11" spans="1:13" x14ac:dyDescent="0.25">
      <c r="A11" s="55" t="s">
        <v>99</v>
      </c>
      <c r="B11" s="7">
        <f>'Belge(post-post)'!B69+'Belge(post-post)'!B70</f>
        <v>0</v>
      </c>
      <c r="C11" s="7">
        <f>'Belge(post-post)'!C69+'Belge(post-post)'!C70</f>
        <v>0</v>
      </c>
      <c r="D11" s="7">
        <f>'Belge(post-post)'!D69+'Belge(post-post)'!D70</f>
        <v>0</v>
      </c>
      <c r="E11" s="7">
        <f>'Belge(post-post)'!E69+'Belge(post-post)'!E70</f>
        <v>0</v>
      </c>
      <c r="F11" s="7">
        <f>'Belge(post-post)'!F69+'Belge(post-post)'!F70</f>
        <v>0</v>
      </c>
      <c r="G11" s="7">
        <f>'Belge(post-post)'!G69+'Belge(post-post)'!G70</f>
        <v>0</v>
      </c>
      <c r="H11" s="7">
        <f>'Belge(post-post)'!H69+'Belge(post-post)'!H70</f>
        <v>0</v>
      </c>
      <c r="I11" s="7">
        <f>'Belge(post-post)'!I69+'Belge(post-post)'!I70</f>
        <v>0</v>
      </c>
      <c r="J11" s="7">
        <f>'Belge(post-post)'!J69+'Belge(post-post)'!J70</f>
        <v>0</v>
      </c>
      <c r="K11" s="7">
        <f>'Belge(post-post)'!K69+'Belge(post-post)'!K70</f>
        <v>0</v>
      </c>
      <c r="L11" s="7">
        <f>'Belge(post-post)'!L69+'Belge(post-post)'!L70</f>
        <v>0</v>
      </c>
      <c r="M11" s="7">
        <f>'Belge(post-post)'!M69+'Belge(post-post)'!M70</f>
        <v>0</v>
      </c>
    </row>
    <row r="12" spans="1:13" x14ac:dyDescent="0.25">
      <c r="A12" s="55" t="s">
        <v>100</v>
      </c>
      <c r="B12" s="7">
        <f>'Belge(post-pre)'!B69</f>
        <v>0</v>
      </c>
      <c r="C12" s="7">
        <f>'Belge(post-pre)'!C69</f>
        <v>0</v>
      </c>
      <c r="D12" s="7">
        <f>'Belge(post-pre)'!D69</f>
        <v>0</v>
      </c>
      <c r="E12" s="7">
        <f>'Belge(post-pre)'!E69</f>
        <v>0</v>
      </c>
      <c r="F12" s="7">
        <f>'Belge(post-pre)'!F69</f>
        <v>0</v>
      </c>
      <c r="G12" s="7">
        <f>'Belge(post-pre)'!G69</f>
        <v>0</v>
      </c>
      <c r="H12" s="7">
        <f>'Belge(post-pre)'!H69</f>
        <v>0</v>
      </c>
      <c r="I12" s="7">
        <f>'Belge(post-pre)'!I69</f>
        <v>0</v>
      </c>
      <c r="J12" s="7">
        <f>'Belge(post-pre)'!J69</f>
        <v>0</v>
      </c>
      <c r="K12" s="7">
        <f>'Belge(post-pre)'!K69</f>
        <v>0</v>
      </c>
      <c r="L12" s="7">
        <f>'Belge(post-pre)'!L69</f>
        <v>0</v>
      </c>
      <c r="M12" s="7">
        <f>'Belge(post-pre)'!M69</f>
        <v>0</v>
      </c>
    </row>
    <row r="13" spans="1:13" x14ac:dyDescent="0.25">
      <c r="A13" s="55" t="s">
        <v>19</v>
      </c>
      <c r="B13" s="7">
        <f>SUM('NT(post-post)'!B69:B71)-SUM('NT(PÖ-post)(-)'!B69:B71)</f>
        <v>0</v>
      </c>
      <c r="C13" s="7">
        <f>SUM('NT(post-post)'!C69:C71)-SUM('NT(PÖ-post)(-)'!C69:C71)</f>
        <v>0</v>
      </c>
      <c r="D13" s="7">
        <f>SUM('NT(post-post)'!D69:D71)-SUM('NT(PÖ-post)(-)'!D69:D71)</f>
        <v>0</v>
      </c>
      <c r="E13" s="7">
        <f>SUM('NT(post-post)'!E69:E71)-SUM('NT(PÖ-post)(-)'!E69:E71)</f>
        <v>0</v>
      </c>
      <c r="F13" s="7">
        <f>SUM('NT(post-post)'!F69:F71)-SUM('NT(PÖ-post)(-)'!F69:F71)</f>
        <v>0</v>
      </c>
      <c r="G13" s="7">
        <f>SUM('NT(post-post)'!G69:G71)-SUM('NT(PÖ-post)(-)'!G69:G71)</f>
        <v>0</v>
      </c>
      <c r="H13" s="7">
        <f>SUM('NT(post-post)'!H69:H71)-SUM('NT(PÖ-post)(-)'!H69:H71)</f>
        <v>0</v>
      </c>
      <c r="I13" s="7">
        <f>SUM('NT(post-post)'!I69:I71)-SUM('NT(PÖ-post)(-)'!I69:I71)</f>
        <v>0</v>
      </c>
      <c r="J13" s="7">
        <f>SUM('NT(post-post)'!J69:J71)-SUM('NT(PÖ-post)(-)'!J69:J71)</f>
        <v>0</v>
      </c>
      <c r="K13" s="7">
        <f>SUM('NT(post-post)'!K69:K71)-SUM('NT(PÖ-post)(-)'!K69:K71)</f>
        <v>0</v>
      </c>
      <c r="L13" s="7">
        <f>SUM('NT(post-post)'!L69:L71)-SUM('NT(PÖ-post)(-)'!L69:L71)</f>
        <v>0</v>
      </c>
      <c r="M13" s="7">
        <f>SUM('NT(post-post)'!M69:M71)-SUM('NT(PÖ-post)(-)'!M69:M71)</f>
        <v>0</v>
      </c>
    </row>
    <row r="14" spans="1:13" x14ac:dyDescent="0.25">
      <c r="A14" s="55" t="s">
        <v>20</v>
      </c>
      <c r="B14" s="7">
        <f>'NT(post-pre)'!B69-'NT(PÖ-pre)(-)'!B69</f>
        <v>0</v>
      </c>
      <c r="C14" s="7">
        <f>'NT(post-pre)'!C69-'NT(PÖ-pre)(-)'!C69</f>
        <v>0</v>
      </c>
      <c r="D14" s="7">
        <f>'NT(post-pre)'!D69-'NT(PÖ-pre)(-)'!D69</f>
        <v>0</v>
      </c>
      <c r="E14" s="7">
        <f>'NT(post-pre)'!E69-'NT(PÖ-pre)(-)'!E69</f>
        <v>0</v>
      </c>
      <c r="F14" s="7">
        <f>'NT(post-pre)'!F69-'NT(PÖ-pre)(-)'!F69</f>
        <v>0</v>
      </c>
      <c r="G14" s="7">
        <f>'NT(post-pre)'!G69-'NT(PÖ-pre)(-)'!G69</f>
        <v>0</v>
      </c>
      <c r="H14" s="7">
        <f>'NT(post-pre)'!H69-'NT(PÖ-pre)(-)'!H69</f>
        <v>0</v>
      </c>
      <c r="I14" s="7">
        <f>'NT(post-pre)'!I69-'NT(PÖ-pre)(-)'!I69</f>
        <v>0</v>
      </c>
      <c r="J14" s="7">
        <f>'NT(post-pre)'!J69-'NT(PÖ-pre)(-)'!J69</f>
        <v>0</v>
      </c>
      <c r="K14" s="7">
        <f>'NT(post-pre)'!K69-'NT(PÖ-pre)(-)'!K69</f>
        <v>0</v>
      </c>
      <c r="L14" s="7">
        <f>'NT(post-pre)'!L69-'NT(PÖ-pre)(-)'!L69</f>
        <v>0</v>
      </c>
      <c r="M14" s="7"/>
    </row>
    <row r="15" spans="1:13" x14ac:dyDescent="0.25">
      <c r="A15" s="56" t="s">
        <v>15</v>
      </c>
      <c r="B15" s="8">
        <f>SUM(B8:B14)</f>
        <v>0</v>
      </c>
      <c r="C15" s="8">
        <f t="shared" ref="C15:L15" si="1">SUM(C8:C14)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  <c r="L15" s="8">
        <f t="shared" si="1"/>
        <v>0</v>
      </c>
      <c r="M15" s="8">
        <f>SUM(M8:M14)</f>
        <v>0</v>
      </c>
    </row>
    <row r="17" spans="1:13" x14ac:dyDescent="0.25">
      <c r="A17" s="62" t="s">
        <v>96</v>
      </c>
      <c r="B17" s="63">
        <f>B15+B4</f>
        <v>0</v>
      </c>
      <c r="C17" s="63">
        <f t="shared" ref="C17:M17" si="2">C15+C4</f>
        <v>0</v>
      </c>
      <c r="D17" s="63">
        <f t="shared" si="2"/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63">
        <f t="shared" si="2"/>
        <v>0</v>
      </c>
      <c r="K17" s="63">
        <f t="shared" si="2"/>
        <v>0</v>
      </c>
      <c r="L17" s="63">
        <f t="shared" si="2"/>
        <v>0</v>
      </c>
      <c r="M17" s="63">
        <f t="shared" si="2"/>
        <v>0</v>
      </c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</sheetData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workbookViewId="0">
      <selection activeCell="B95" sqref="B95"/>
    </sheetView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5" s="47" customFormat="1" x14ac:dyDescent="0.25">
      <c r="A1" s="25" t="s">
        <v>39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5" x14ac:dyDescent="0.25">
      <c r="A2" s="50" t="s">
        <v>78</v>
      </c>
      <c r="B2" s="26">
        <f>B16-(B29+B42+B55)</f>
        <v>0</v>
      </c>
      <c r="C2" s="26">
        <f>B2-(C29+C42+C55)</f>
        <v>0</v>
      </c>
      <c r="D2" s="26">
        <f>C2-(D29+D42+D55)</f>
        <v>0</v>
      </c>
      <c r="E2" s="26">
        <f t="shared" ref="E2:M2" si="0">D2-(E29+E42+E55)</f>
        <v>0</v>
      </c>
      <c r="F2" s="26">
        <f t="shared" si="0"/>
        <v>0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26">
        <f t="shared" si="0"/>
        <v>0</v>
      </c>
      <c r="O2" s="48"/>
    </row>
    <row r="3" spans="1:15" x14ac:dyDescent="0.25">
      <c r="A3" s="50" t="s">
        <v>79</v>
      </c>
      <c r="B3" s="34"/>
      <c r="C3" s="26">
        <f>C17-(C30+C43+C56)</f>
        <v>0</v>
      </c>
      <c r="D3" s="26">
        <f>C3-(D30+D43+D56)</f>
        <v>0</v>
      </c>
      <c r="E3" s="26">
        <f t="shared" ref="E3:M3" si="1">D3-(E30+E43+E56)</f>
        <v>0</v>
      </c>
      <c r="F3" s="26">
        <f t="shared" si="1"/>
        <v>0</v>
      </c>
      <c r="G3" s="26">
        <f t="shared" si="1"/>
        <v>0</v>
      </c>
      <c r="H3" s="26">
        <f t="shared" si="1"/>
        <v>0</v>
      </c>
      <c r="I3" s="26">
        <f t="shared" si="1"/>
        <v>0</v>
      </c>
      <c r="J3" s="26">
        <f t="shared" si="1"/>
        <v>0</v>
      </c>
      <c r="K3" s="26">
        <f t="shared" si="1"/>
        <v>0</v>
      </c>
      <c r="L3" s="26">
        <f t="shared" si="1"/>
        <v>0</v>
      </c>
      <c r="M3" s="26">
        <f t="shared" si="1"/>
        <v>0</v>
      </c>
      <c r="O3" s="48"/>
    </row>
    <row r="4" spans="1:15" x14ac:dyDescent="0.25">
      <c r="A4" s="50" t="s">
        <v>80</v>
      </c>
      <c r="B4" s="34"/>
      <c r="C4" s="34"/>
      <c r="D4" s="26">
        <f>D18-(D31+D44+D57)</f>
        <v>0</v>
      </c>
      <c r="E4" s="26">
        <f t="shared" ref="E4:M10" si="2">D4-(E31+E44+E57)</f>
        <v>0</v>
      </c>
      <c r="F4" s="26">
        <f t="shared" si="2"/>
        <v>0</v>
      </c>
      <c r="G4" s="26">
        <f t="shared" si="2"/>
        <v>0</v>
      </c>
      <c r="H4" s="26">
        <f t="shared" si="2"/>
        <v>0</v>
      </c>
      <c r="I4" s="26">
        <f t="shared" si="2"/>
        <v>0</v>
      </c>
      <c r="J4" s="26">
        <f t="shared" si="2"/>
        <v>0</v>
      </c>
      <c r="K4" s="26">
        <f t="shared" si="2"/>
        <v>0</v>
      </c>
      <c r="L4" s="26">
        <f t="shared" si="2"/>
        <v>0</v>
      </c>
      <c r="M4" s="26">
        <f t="shared" si="2"/>
        <v>0</v>
      </c>
      <c r="O4" s="48"/>
    </row>
    <row r="5" spans="1:15" x14ac:dyDescent="0.25">
      <c r="A5" s="50" t="s">
        <v>81</v>
      </c>
      <c r="B5" s="34"/>
      <c r="C5" s="34"/>
      <c r="D5" s="34"/>
      <c r="E5" s="26">
        <f>E19-(E32+E45+E58)</f>
        <v>0</v>
      </c>
      <c r="F5" s="26">
        <f t="shared" si="2"/>
        <v>0</v>
      </c>
      <c r="G5" s="26">
        <f t="shared" si="2"/>
        <v>0</v>
      </c>
      <c r="H5" s="26">
        <f t="shared" si="2"/>
        <v>0</v>
      </c>
      <c r="I5" s="26">
        <f t="shared" si="2"/>
        <v>0</v>
      </c>
      <c r="J5" s="26">
        <f t="shared" si="2"/>
        <v>0</v>
      </c>
      <c r="K5" s="26">
        <f t="shared" si="2"/>
        <v>0</v>
      </c>
      <c r="L5" s="26">
        <f t="shared" si="2"/>
        <v>0</v>
      </c>
      <c r="M5" s="26">
        <f t="shared" si="2"/>
        <v>0</v>
      </c>
      <c r="O5" s="48"/>
    </row>
    <row r="6" spans="1:15" x14ac:dyDescent="0.25">
      <c r="A6" s="50" t="s">
        <v>82</v>
      </c>
      <c r="B6" s="34"/>
      <c r="C6" s="34"/>
      <c r="D6" s="34"/>
      <c r="E6" s="34"/>
      <c r="F6" s="26">
        <f>F20-(F33+F46+F59)</f>
        <v>0</v>
      </c>
      <c r="G6" s="26">
        <f t="shared" si="2"/>
        <v>0</v>
      </c>
      <c r="H6" s="26">
        <f t="shared" ref="H6:M6" si="3">G6-(H33+H46+H59)</f>
        <v>0</v>
      </c>
      <c r="I6" s="26">
        <f t="shared" si="3"/>
        <v>0</v>
      </c>
      <c r="J6" s="26">
        <f t="shared" si="3"/>
        <v>0</v>
      </c>
      <c r="K6" s="26">
        <f t="shared" si="3"/>
        <v>0</v>
      </c>
      <c r="L6" s="26">
        <f t="shared" si="3"/>
        <v>0</v>
      </c>
      <c r="M6" s="26">
        <f t="shared" si="3"/>
        <v>0</v>
      </c>
      <c r="O6" s="48"/>
    </row>
    <row r="7" spans="1:15" x14ac:dyDescent="0.25">
      <c r="A7" s="50" t="s">
        <v>83</v>
      </c>
      <c r="B7" s="34"/>
      <c r="C7" s="34"/>
      <c r="D7" s="34"/>
      <c r="E7" s="34"/>
      <c r="F7" s="34"/>
      <c r="G7" s="26">
        <f>G21-(G34+G47+G60)</f>
        <v>0</v>
      </c>
      <c r="H7" s="26">
        <f t="shared" ref="H7:M7" si="4">G7-(H34+H47+H60)</f>
        <v>0</v>
      </c>
      <c r="I7" s="26">
        <f t="shared" si="4"/>
        <v>0</v>
      </c>
      <c r="J7" s="26">
        <f t="shared" si="4"/>
        <v>0</v>
      </c>
      <c r="K7" s="26">
        <f t="shared" si="4"/>
        <v>0</v>
      </c>
      <c r="L7" s="26">
        <f t="shared" si="4"/>
        <v>0</v>
      </c>
      <c r="M7" s="26">
        <f t="shared" si="4"/>
        <v>0</v>
      </c>
      <c r="O7" s="48"/>
    </row>
    <row r="8" spans="1:15" x14ac:dyDescent="0.25">
      <c r="A8" s="50" t="s">
        <v>84</v>
      </c>
      <c r="B8" s="34"/>
      <c r="C8" s="34"/>
      <c r="D8" s="34"/>
      <c r="E8" s="34"/>
      <c r="F8" s="34"/>
      <c r="G8" s="34"/>
      <c r="H8" s="26">
        <f>H22-(H35+H48+H61)</f>
        <v>0</v>
      </c>
      <c r="I8" s="26">
        <f t="shared" si="2"/>
        <v>0</v>
      </c>
      <c r="J8" s="26">
        <f t="shared" ref="J8:M8" si="5">I8-(J35+J48+J61)</f>
        <v>0</v>
      </c>
      <c r="K8" s="26">
        <f t="shared" si="5"/>
        <v>0</v>
      </c>
      <c r="L8" s="26">
        <f t="shared" si="5"/>
        <v>0</v>
      </c>
      <c r="M8" s="26">
        <f t="shared" si="5"/>
        <v>0</v>
      </c>
      <c r="O8" s="48"/>
    </row>
    <row r="9" spans="1:15" x14ac:dyDescent="0.25">
      <c r="A9" s="50" t="s">
        <v>85</v>
      </c>
      <c r="B9" s="34"/>
      <c r="C9" s="34"/>
      <c r="D9" s="34"/>
      <c r="E9" s="34"/>
      <c r="F9" s="34"/>
      <c r="G9" s="34"/>
      <c r="H9" s="34"/>
      <c r="I9" s="26">
        <f>I23-(I36+I49+I62)</f>
        <v>0</v>
      </c>
      <c r="J9" s="26">
        <f t="shared" ref="J9:M9" si="6">I9-(J36+J49+J62)</f>
        <v>0</v>
      </c>
      <c r="K9" s="26">
        <f t="shared" si="6"/>
        <v>0</v>
      </c>
      <c r="L9" s="26">
        <f t="shared" si="6"/>
        <v>0</v>
      </c>
      <c r="M9" s="26">
        <f t="shared" si="6"/>
        <v>0</v>
      </c>
      <c r="O9" s="48"/>
    </row>
    <row r="10" spans="1:15" x14ac:dyDescent="0.25">
      <c r="A10" s="50" t="s">
        <v>86</v>
      </c>
      <c r="B10" s="34"/>
      <c r="C10" s="34"/>
      <c r="D10" s="34"/>
      <c r="E10" s="34"/>
      <c r="F10" s="34"/>
      <c r="G10" s="34"/>
      <c r="H10" s="34"/>
      <c r="I10" s="34"/>
      <c r="J10" s="26">
        <f>J24-(J37+J50+J63)</f>
        <v>0</v>
      </c>
      <c r="K10" s="26">
        <f t="shared" si="2"/>
        <v>0</v>
      </c>
      <c r="L10" s="26">
        <f t="shared" ref="L10:M10" si="7">K10-(L37+L50+L63)</f>
        <v>0</v>
      </c>
      <c r="M10" s="26">
        <f t="shared" si="7"/>
        <v>0</v>
      </c>
      <c r="O10" s="48"/>
    </row>
    <row r="11" spans="1:15" x14ac:dyDescent="0.25">
      <c r="A11" s="5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6">
        <f>K25-(K38+K51+K64)</f>
        <v>0</v>
      </c>
      <c r="L11" s="26">
        <f t="shared" ref="L11:M11" si="8">K11-(L38+L51+L64)</f>
        <v>0</v>
      </c>
      <c r="M11" s="26">
        <f t="shared" si="8"/>
        <v>0</v>
      </c>
      <c r="O11" s="48"/>
    </row>
    <row r="12" spans="1:15" x14ac:dyDescent="0.25">
      <c r="A12" s="5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6">
        <f>L26-(L39+L52+L65)</f>
        <v>0</v>
      </c>
      <c r="M12" s="26">
        <f>L12-(M39+M52+M65)</f>
        <v>0</v>
      </c>
      <c r="O12" s="48"/>
    </row>
    <row r="13" spans="1:15" x14ac:dyDescent="0.25">
      <c r="A13" s="5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6">
        <f>M27-(M40+M53+M66)</f>
        <v>0</v>
      </c>
      <c r="O13" s="48"/>
    </row>
    <row r="14" spans="1:15" x14ac:dyDescent="0.25">
      <c r="A14" s="28" t="s">
        <v>8</v>
      </c>
      <c r="B14" s="29">
        <f t="shared" ref="B14:M14" si="9">SUM(B2:B13)</f>
        <v>0</v>
      </c>
      <c r="C14" s="29">
        <f t="shared" si="9"/>
        <v>0</v>
      </c>
      <c r="D14" s="29">
        <f t="shared" si="9"/>
        <v>0</v>
      </c>
      <c r="E14" s="29">
        <f t="shared" si="9"/>
        <v>0</v>
      </c>
      <c r="F14" s="29">
        <f t="shared" si="9"/>
        <v>0</v>
      </c>
      <c r="G14" s="29">
        <f t="shared" si="9"/>
        <v>0</v>
      </c>
      <c r="H14" s="29">
        <f t="shared" si="9"/>
        <v>0</v>
      </c>
      <c r="I14" s="29">
        <f t="shared" si="9"/>
        <v>0</v>
      </c>
      <c r="J14" s="29">
        <f t="shared" si="9"/>
        <v>0</v>
      </c>
      <c r="K14" s="29">
        <f t="shared" si="9"/>
        <v>0</v>
      </c>
      <c r="L14" s="29">
        <f t="shared" si="9"/>
        <v>0</v>
      </c>
      <c r="M14" s="29">
        <f t="shared" si="9"/>
        <v>0</v>
      </c>
    </row>
    <row r="15" spans="1:15" s="47" customFormat="1" x14ac:dyDescent="0.25">
      <c r="A15" s="25" t="s">
        <v>38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5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O16" s="48"/>
    </row>
    <row r="17" spans="1:15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  <c r="O17" s="48"/>
    </row>
    <row r="18" spans="1:15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  <c r="O18" s="48"/>
    </row>
    <row r="19" spans="1:15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  <c r="O19" s="48"/>
    </row>
    <row r="20" spans="1:15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  <c r="O20" s="48"/>
    </row>
    <row r="21" spans="1:15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  <c r="O21" s="48"/>
    </row>
    <row r="22" spans="1:15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  <c r="O22" s="48"/>
    </row>
    <row r="23" spans="1:15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  <c r="O23" s="48"/>
    </row>
    <row r="24" spans="1:15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  <c r="O24" s="48"/>
    </row>
    <row r="25" spans="1:15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  <c r="O25" s="48"/>
    </row>
    <row r="26" spans="1:15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  <c r="O26" s="48"/>
    </row>
    <row r="27" spans="1:15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  <c r="O27" s="48"/>
    </row>
    <row r="28" spans="1:15" s="49" customFormat="1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5" x14ac:dyDescent="0.25">
      <c r="A29" s="50" t="s">
        <v>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5" x14ac:dyDescent="0.25">
      <c r="A30" s="50" t="s">
        <v>79</v>
      </c>
      <c r="B30" s="34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5" x14ac:dyDescent="0.25">
      <c r="A31" s="50" t="s">
        <v>80</v>
      </c>
      <c r="B31" s="34"/>
      <c r="C31" s="3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5" x14ac:dyDescent="0.25">
      <c r="A32" s="50" t="s">
        <v>81</v>
      </c>
      <c r="B32" s="34"/>
      <c r="C32" s="34"/>
      <c r="D32" s="34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50" t="s">
        <v>82</v>
      </c>
      <c r="B33" s="34"/>
      <c r="C33" s="34"/>
      <c r="D33" s="34"/>
      <c r="E33" s="34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50" t="s">
        <v>83</v>
      </c>
      <c r="B34" s="34"/>
      <c r="C34" s="34"/>
      <c r="D34" s="34"/>
      <c r="E34" s="34"/>
      <c r="F34" s="34"/>
      <c r="G34" s="26"/>
      <c r="H34" s="26"/>
      <c r="I34" s="26"/>
      <c r="J34" s="26"/>
      <c r="K34" s="26"/>
      <c r="L34" s="26"/>
      <c r="M34" s="26"/>
    </row>
    <row r="35" spans="1:13" x14ac:dyDescent="0.25">
      <c r="A35" s="50" t="s">
        <v>84</v>
      </c>
      <c r="B35" s="34"/>
      <c r="C35" s="34"/>
      <c r="D35" s="34"/>
      <c r="E35" s="34"/>
      <c r="F35" s="34"/>
      <c r="G35" s="34"/>
      <c r="H35" s="26"/>
      <c r="I35" s="26"/>
      <c r="J35" s="26"/>
      <c r="K35" s="26"/>
      <c r="L35" s="26"/>
      <c r="M35" s="26"/>
    </row>
    <row r="36" spans="1:13" x14ac:dyDescent="0.25">
      <c r="A36" s="50" t="s">
        <v>85</v>
      </c>
      <c r="B36" s="34"/>
      <c r="C36" s="34"/>
      <c r="D36" s="34"/>
      <c r="E36" s="34"/>
      <c r="F36" s="34"/>
      <c r="G36" s="34"/>
      <c r="H36" s="34"/>
      <c r="I36" s="26"/>
      <c r="J36" s="26"/>
      <c r="K36" s="26"/>
      <c r="L36" s="26"/>
      <c r="M36" s="26"/>
    </row>
    <row r="37" spans="1:13" x14ac:dyDescent="0.25">
      <c r="A37" s="50" t="s">
        <v>86</v>
      </c>
      <c r="B37" s="34"/>
      <c r="C37" s="34"/>
      <c r="D37" s="34"/>
      <c r="E37" s="34"/>
      <c r="F37" s="34"/>
      <c r="G37" s="34"/>
      <c r="H37" s="34"/>
      <c r="I37" s="34"/>
      <c r="J37" s="26"/>
      <c r="K37" s="26"/>
      <c r="L37" s="26"/>
      <c r="M37" s="26"/>
    </row>
    <row r="38" spans="1:13" x14ac:dyDescent="0.25">
      <c r="A38" s="5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6"/>
      <c r="L38" s="26"/>
      <c r="M38" s="26"/>
    </row>
    <row r="39" spans="1:13" x14ac:dyDescent="0.25">
      <c r="A39" s="5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6"/>
      <c r="M39" s="26"/>
    </row>
    <row r="40" spans="1:13" x14ac:dyDescent="0.25">
      <c r="A40" s="5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6"/>
    </row>
    <row r="41" spans="1:13" s="49" customFormat="1" x14ac:dyDescent="0.25">
      <c r="A41" s="1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50" t="s">
        <v>79</v>
      </c>
      <c r="B43" s="34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50" t="s">
        <v>80</v>
      </c>
      <c r="B44" s="34"/>
      <c r="C44" s="34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50" t="s">
        <v>81</v>
      </c>
      <c r="B45" s="34"/>
      <c r="C45" s="34"/>
      <c r="D45" s="34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50" t="s">
        <v>82</v>
      </c>
      <c r="B46" s="34"/>
      <c r="C46" s="34"/>
      <c r="D46" s="34"/>
      <c r="E46" s="34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50" t="s">
        <v>83</v>
      </c>
      <c r="B47" s="34"/>
      <c r="C47" s="34"/>
      <c r="D47" s="34"/>
      <c r="E47" s="34"/>
      <c r="F47" s="34"/>
      <c r="G47" s="26"/>
      <c r="H47" s="26"/>
      <c r="I47" s="26"/>
      <c r="J47" s="26"/>
      <c r="K47" s="26"/>
      <c r="L47" s="26"/>
      <c r="M47" s="26"/>
    </row>
    <row r="48" spans="1:13" x14ac:dyDescent="0.25">
      <c r="A48" s="50" t="s">
        <v>84</v>
      </c>
      <c r="B48" s="34"/>
      <c r="C48" s="34"/>
      <c r="D48" s="34"/>
      <c r="E48" s="34"/>
      <c r="F48" s="34"/>
      <c r="G48" s="34"/>
      <c r="H48" s="26"/>
      <c r="I48" s="26"/>
      <c r="J48" s="26"/>
      <c r="K48" s="26"/>
      <c r="L48" s="26"/>
      <c r="M48" s="26"/>
    </row>
    <row r="49" spans="1:13" x14ac:dyDescent="0.25">
      <c r="A49" s="50" t="s">
        <v>85</v>
      </c>
      <c r="B49" s="34"/>
      <c r="C49" s="34"/>
      <c r="D49" s="34"/>
      <c r="E49" s="34"/>
      <c r="F49" s="34"/>
      <c r="G49" s="34"/>
      <c r="H49" s="34"/>
      <c r="I49" s="26"/>
      <c r="J49" s="26"/>
      <c r="K49" s="26"/>
      <c r="L49" s="26"/>
      <c r="M49" s="26"/>
    </row>
    <row r="50" spans="1:13" x14ac:dyDescent="0.25">
      <c r="A50" s="50" t="s">
        <v>86</v>
      </c>
      <c r="B50" s="34"/>
      <c r="C50" s="34"/>
      <c r="D50" s="34"/>
      <c r="E50" s="34"/>
      <c r="F50" s="34"/>
      <c r="G50" s="34"/>
      <c r="H50" s="34"/>
      <c r="I50" s="34"/>
      <c r="J50" s="26"/>
      <c r="K50" s="26"/>
      <c r="L50" s="26"/>
      <c r="M50" s="26"/>
    </row>
    <row r="51" spans="1:13" x14ac:dyDescent="0.25">
      <c r="A51" s="5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6"/>
      <c r="L51" s="26"/>
      <c r="M51" s="26"/>
    </row>
    <row r="52" spans="1:13" x14ac:dyDescent="0.25">
      <c r="A52" s="5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6"/>
      <c r="M52" s="26"/>
    </row>
    <row r="53" spans="1:13" x14ac:dyDescent="0.25">
      <c r="A53" s="5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26"/>
    </row>
    <row r="54" spans="1:13" x14ac:dyDescent="0.25">
      <c r="A54" s="33" t="s">
        <v>24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50" t="s">
        <v>79</v>
      </c>
      <c r="B56" s="34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50" t="s">
        <v>80</v>
      </c>
      <c r="B57" s="34"/>
      <c r="C57" s="34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50" t="s">
        <v>81</v>
      </c>
      <c r="B58" s="34"/>
      <c r="C58" s="34"/>
      <c r="D58" s="34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50" t="s">
        <v>82</v>
      </c>
      <c r="B59" s="34"/>
      <c r="C59" s="34"/>
      <c r="D59" s="34"/>
      <c r="E59" s="34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50" t="s">
        <v>83</v>
      </c>
      <c r="B60" s="34"/>
      <c r="C60" s="34"/>
      <c r="D60" s="34"/>
      <c r="E60" s="34"/>
      <c r="F60" s="34"/>
      <c r="G60" s="26"/>
      <c r="H60" s="26"/>
      <c r="I60" s="26"/>
      <c r="J60" s="26"/>
      <c r="K60" s="26"/>
      <c r="L60" s="26"/>
      <c r="M60" s="26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26"/>
      <c r="I61" s="26"/>
      <c r="J61" s="26"/>
      <c r="K61" s="26"/>
      <c r="L61" s="26"/>
      <c r="M61" s="26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26"/>
      <c r="K63" s="26"/>
      <c r="L63" s="26"/>
      <c r="M63" s="26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6"/>
      <c r="L64" s="26"/>
      <c r="M64" s="26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6"/>
      <c r="M65" s="26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26"/>
    </row>
    <row r="69" spans="1:13" customFormat="1" x14ac:dyDescent="0.25">
      <c r="A69" s="31" t="s">
        <v>23</v>
      </c>
      <c r="B69" s="32">
        <f>SUM(B70:B81)</f>
        <v>0</v>
      </c>
      <c r="C69" s="32">
        <f t="shared" ref="C69:M69" si="10">SUM(C70:C81)</f>
        <v>0</v>
      </c>
      <c r="D69" s="32">
        <f t="shared" si="10"/>
        <v>0</v>
      </c>
      <c r="E69" s="32">
        <f t="shared" si="10"/>
        <v>0</v>
      </c>
      <c r="F69" s="32">
        <f t="shared" si="10"/>
        <v>0</v>
      </c>
      <c r="G69" s="32">
        <f t="shared" si="10"/>
        <v>0</v>
      </c>
      <c r="H69" s="32">
        <f t="shared" si="10"/>
        <v>0</v>
      </c>
      <c r="I69" s="32">
        <f t="shared" si="10"/>
        <v>0</v>
      </c>
      <c r="J69" s="32">
        <f t="shared" si="10"/>
        <v>0</v>
      </c>
      <c r="K69" s="32">
        <f t="shared" si="10"/>
        <v>0</v>
      </c>
      <c r="L69" s="32">
        <f t="shared" si="10"/>
        <v>0</v>
      </c>
      <c r="M69" s="32">
        <f t="shared" si="10"/>
        <v>0</v>
      </c>
    </row>
    <row r="70" spans="1:13" customFormat="1" x14ac:dyDescent="0.25">
      <c r="A70" s="42" t="s">
        <v>66</v>
      </c>
      <c r="B70" s="34">
        <f>B2*BirimÜcret!B30</f>
        <v>0</v>
      </c>
      <c r="C70" s="34">
        <f>C2*BirimÜcret!C30</f>
        <v>0</v>
      </c>
      <c r="D70" s="34">
        <f>D2*BirimÜcret!D30</f>
        <v>0</v>
      </c>
      <c r="E70" s="34">
        <f>E2*BirimÜcret!E30</f>
        <v>0</v>
      </c>
      <c r="F70" s="34">
        <f>F2*BirimÜcret!F30</f>
        <v>0</v>
      </c>
      <c r="G70" s="34">
        <f>G2*BirimÜcret!G30</f>
        <v>0</v>
      </c>
      <c r="H70" s="34">
        <f>H2*BirimÜcret!H30</f>
        <v>0</v>
      </c>
      <c r="I70" s="34">
        <f>I2*BirimÜcret!I30</f>
        <v>0</v>
      </c>
      <c r="J70" s="34">
        <f>J2*BirimÜcret!J30</f>
        <v>0</v>
      </c>
      <c r="K70" s="34">
        <f>K2*BirimÜcret!K30</f>
        <v>0</v>
      </c>
      <c r="L70" s="34">
        <f>L2*BirimÜcret!L30</f>
        <v>0</v>
      </c>
      <c r="M70" s="34">
        <f>M2*BirimÜcret!M30</f>
        <v>0</v>
      </c>
    </row>
    <row r="71" spans="1:13" customFormat="1" x14ac:dyDescent="0.25">
      <c r="A71" s="42" t="s">
        <v>67</v>
      </c>
      <c r="B71" s="46"/>
      <c r="C71" s="34">
        <f>C3*BirimÜcret!C31</f>
        <v>0</v>
      </c>
      <c r="D71" s="34">
        <f>D3*BirimÜcret!D31</f>
        <v>0</v>
      </c>
      <c r="E71" s="34">
        <f>E3*BirimÜcret!E31</f>
        <v>0</v>
      </c>
      <c r="F71" s="34">
        <f>F3*BirimÜcret!F31</f>
        <v>0</v>
      </c>
      <c r="G71" s="34">
        <f>G3*BirimÜcret!G31</f>
        <v>0</v>
      </c>
      <c r="H71" s="34">
        <f>H3*BirimÜcret!H31</f>
        <v>0</v>
      </c>
      <c r="I71" s="34">
        <f>I3*BirimÜcret!I31</f>
        <v>0</v>
      </c>
      <c r="J71" s="34">
        <f>J3*BirimÜcret!J31</f>
        <v>0</v>
      </c>
      <c r="K71" s="34">
        <f>K3*BirimÜcret!K31</f>
        <v>0</v>
      </c>
      <c r="L71" s="34">
        <f>L3*BirimÜcret!L31</f>
        <v>0</v>
      </c>
      <c r="M71" s="34">
        <f>M3*BirimÜcret!M31</f>
        <v>0</v>
      </c>
    </row>
    <row r="72" spans="1:13" customFormat="1" x14ac:dyDescent="0.25">
      <c r="A72" s="42" t="s">
        <v>68</v>
      </c>
      <c r="B72" s="46"/>
      <c r="C72" s="46"/>
      <c r="D72" s="34">
        <f>D4*BirimÜcret!D32</f>
        <v>0</v>
      </c>
      <c r="E72" s="34">
        <f>E4*BirimÜcret!E32</f>
        <v>0</v>
      </c>
      <c r="F72" s="34">
        <f>F4*BirimÜcret!F32</f>
        <v>0</v>
      </c>
      <c r="G72" s="34">
        <f>G4*BirimÜcret!G32</f>
        <v>0</v>
      </c>
      <c r="H72" s="34">
        <f>H4*BirimÜcret!H32</f>
        <v>0</v>
      </c>
      <c r="I72" s="34">
        <f>I4*BirimÜcret!I32</f>
        <v>0</v>
      </c>
      <c r="J72" s="34">
        <f>J4*BirimÜcret!J32</f>
        <v>0</v>
      </c>
      <c r="K72" s="34">
        <f>K4*BirimÜcret!K32</f>
        <v>0</v>
      </c>
      <c r="L72" s="34">
        <f>L4*BirimÜcret!L32</f>
        <v>0</v>
      </c>
      <c r="M72" s="34">
        <f>M4*BirimÜcret!M32</f>
        <v>0</v>
      </c>
    </row>
    <row r="73" spans="1:13" customFormat="1" x14ac:dyDescent="0.25">
      <c r="A73" s="42" t="s">
        <v>69</v>
      </c>
      <c r="B73" s="46"/>
      <c r="C73" s="46"/>
      <c r="D73" s="46"/>
      <c r="E73" s="34">
        <f>E5*BirimÜcret!E33</f>
        <v>0</v>
      </c>
      <c r="F73" s="34">
        <f>F5*BirimÜcret!F33</f>
        <v>0</v>
      </c>
      <c r="G73" s="34">
        <f>G5*BirimÜcret!G33</f>
        <v>0</v>
      </c>
      <c r="H73" s="34">
        <f>H5*BirimÜcret!H33</f>
        <v>0</v>
      </c>
      <c r="I73" s="34">
        <f>I5*BirimÜcret!I33</f>
        <v>0</v>
      </c>
      <c r="J73" s="34">
        <f>J5*BirimÜcret!J33</f>
        <v>0</v>
      </c>
      <c r="K73" s="34">
        <f>K5*BirimÜcret!K33</f>
        <v>0</v>
      </c>
      <c r="L73" s="34">
        <f>L5*BirimÜcret!L33</f>
        <v>0</v>
      </c>
      <c r="M73" s="34">
        <f>M5*BirimÜcret!M33</f>
        <v>0</v>
      </c>
    </row>
    <row r="74" spans="1:13" customFormat="1" x14ac:dyDescent="0.25">
      <c r="A74" s="42" t="s">
        <v>70</v>
      </c>
      <c r="B74" s="46"/>
      <c r="C74" s="46"/>
      <c r="D74" s="46"/>
      <c r="E74" s="46"/>
      <c r="F74" s="34">
        <f>F6*BirimÜcret!F34</f>
        <v>0</v>
      </c>
      <c r="G74" s="34">
        <f>G6*BirimÜcret!G34</f>
        <v>0</v>
      </c>
      <c r="H74" s="34">
        <f>H6*BirimÜcret!H34</f>
        <v>0</v>
      </c>
      <c r="I74" s="34">
        <f>I6*BirimÜcret!I34</f>
        <v>0</v>
      </c>
      <c r="J74" s="34">
        <f>J6*BirimÜcret!J34</f>
        <v>0</v>
      </c>
      <c r="K74" s="34">
        <f>K6*BirimÜcret!K34</f>
        <v>0</v>
      </c>
      <c r="L74" s="34">
        <f>L6*BirimÜcret!L34</f>
        <v>0</v>
      </c>
      <c r="M74" s="34">
        <f>M6*BirimÜcret!M34</f>
        <v>0</v>
      </c>
    </row>
    <row r="75" spans="1:13" customFormat="1" x14ac:dyDescent="0.25">
      <c r="A75" s="42" t="s">
        <v>71</v>
      </c>
      <c r="B75" s="46"/>
      <c r="C75" s="46"/>
      <c r="D75" s="46"/>
      <c r="E75" s="46"/>
      <c r="F75" s="46"/>
      <c r="G75" s="34">
        <f>G7*BirimÜcret!G35</f>
        <v>0</v>
      </c>
      <c r="H75" s="34">
        <f>H7*BirimÜcret!H35</f>
        <v>0</v>
      </c>
      <c r="I75" s="34">
        <f>I7*BirimÜcret!I35</f>
        <v>0</v>
      </c>
      <c r="J75" s="34">
        <f>J7*BirimÜcret!J35</f>
        <v>0</v>
      </c>
      <c r="K75" s="34">
        <f>K7*BirimÜcret!K35</f>
        <v>0</v>
      </c>
      <c r="L75" s="34">
        <f>L7*BirimÜcret!L35</f>
        <v>0</v>
      </c>
      <c r="M75" s="34">
        <f>M7*BirimÜcret!M35</f>
        <v>0</v>
      </c>
    </row>
    <row r="76" spans="1:13" customFormat="1" x14ac:dyDescent="0.25">
      <c r="A76" s="42" t="s">
        <v>72</v>
      </c>
      <c r="B76" s="46"/>
      <c r="C76" s="46"/>
      <c r="D76" s="46"/>
      <c r="E76" s="46"/>
      <c r="F76" s="46"/>
      <c r="G76" s="46"/>
      <c r="H76" s="34">
        <f>H8*BirimÜcret!H36</f>
        <v>0</v>
      </c>
      <c r="I76" s="34">
        <f>I8*BirimÜcret!I36</f>
        <v>0</v>
      </c>
      <c r="J76" s="34">
        <f>J8*BirimÜcret!J36</f>
        <v>0</v>
      </c>
      <c r="K76" s="34">
        <f>K8*BirimÜcret!K36</f>
        <v>0</v>
      </c>
      <c r="L76" s="34">
        <f>L8*BirimÜcret!L36</f>
        <v>0</v>
      </c>
      <c r="M76" s="34">
        <f>M8*BirimÜcret!M36</f>
        <v>0</v>
      </c>
    </row>
    <row r="77" spans="1:13" customFormat="1" x14ac:dyDescent="0.25">
      <c r="A77" s="42" t="s">
        <v>73</v>
      </c>
      <c r="B77" s="46"/>
      <c r="C77" s="46"/>
      <c r="D77" s="46"/>
      <c r="E77" s="46"/>
      <c r="F77" s="46"/>
      <c r="G77" s="46"/>
      <c r="H77" s="46"/>
      <c r="I77" s="34">
        <f>I9*BirimÜcret!I37</f>
        <v>0</v>
      </c>
      <c r="J77" s="34">
        <f>J9*BirimÜcret!J37</f>
        <v>0</v>
      </c>
      <c r="K77" s="34">
        <f>K9*BirimÜcret!K37</f>
        <v>0</v>
      </c>
      <c r="L77" s="34">
        <f>L9*BirimÜcret!L37</f>
        <v>0</v>
      </c>
      <c r="M77" s="34">
        <f>M9*BirimÜcret!M37</f>
        <v>0</v>
      </c>
    </row>
    <row r="78" spans="1:13" customFormat="1" x14ac:dyDescent="0.25">
      <c r="A78" s="42" t="s">
        <v>74</v>
      </c>
      <c r="B78" s="46"/>
      <c r="C78" s="46"/>
      <c r="D78" s="46"/>
      <c r="E78" s="46"/>
      <c r="F78" s="46"/>
      <c r="G78" s="46"/>
      <c r="H78" s="46"/>
      <c r="I78" s="46"/>
      <c r="J78" s="34">
        <f>J10*BirimÜcret!J38</f>
        <v>0</v>
      </c>
      <c r="K78" s="34">
        <f>K10*BirimÜcret!K38</f>
        <v>0</v>
      </c>
      <c r="L78" s="34">
        <f>L10*BirimÜcret!L38</f>
        <v>0</v>
      </c>
      <c r="M78" s="34">
        <f>M10*BirimÜcret!M38</f>
        <v>0</v>
      </c>
    </row>
    <row r="79" spans="1:13" customFormat="1" x14ac:dyDescent="0.25">
      <c r="A79" s="42" t="s">
        <v>75</v>
      </c>
      <c r="B79" s="46"/>
      <c r="C79" s="46"/>
      <c r="D79" s="46"/>
      <c r="E79" s="46"/>
      <c r="F79" s="46"/>
      <c r="G79" s="46"/>
      <c r="H79" s="46"/>
      <c r="I79" s="46"/>
      <c r="J79" s="46"/>
      <c r="K79" s="34">
        <f>K11*BirimÜcret!K39</f>
        <v>0</v>
      </c>
      <c r="L79" s="34">
        <f>L11*BirimÜcret!L39</f>
        <v>0</v>
      </c>
      <c r="M79" s="34">
        <f>M11*BirimÜcret!M39</f>
        <v>0</v>
      </c>
    </row>
    <row r="80" spans="1:13" customFormat="1" x14ac:dyDescent="0.25">
      <c r="A80" s="42" t="s">
        <v>76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4">
        <f>L12*BirimÜcret!L40</f>
        <v>0</v>
      </c>
      <c r="M80" s="34">
        <f>M12*BirimÜcret!M40</f>
        <v>0</v>
      </c>
    </row>
    <row r="81" spans="1:13" customFormat="1" x14ac:dyDescent="0.25">
      <c r="A81" s="42" t="s">
        <v>77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4">
        <f>M13*BirimÜcret!M41</f>
        <v>0</v>
      </c>
    </row>
    <row r="82" spans="1:13" customFormat="1" x14ac:dyDescent="0.25">
      <c r="A82" s="31" t="s">
        <v>25</v>
      </c>
      <c r="B82" s="32">
        <f>SUM(B83:B94)</f>
        <v>0</v>
      </c>
      <c r="C82" s="32">
        <f t="shared" ref="C82" si="11">SUM(C83:C94)</f>
        <v>0</v>
      </c>
      <c r="D82" s="32">
        <f t="shared" ref="D82" si="12">SUM(D83:D94)</f>
        <v>0</v>
      </c>
      <c r="E82" s="32">
        <f t="shared" ref="E82" si="13">SUM(E83:E94)</f>
        <v>0</v>
      </c>
      <c r="F82" s="32">
        <f t="shared" ref="F82" si="14">SUM(F83:F94)</f>
        <v>0</v>
      </c>
      <c r="G82" s="32">
        <f t="shared" ref="G82" si="15">SUM(G83:G94)</f>
        <v>0</v>
      </c>
      <c r="H82" s="32">
        <f t="shared" ref="H82" si="16">SUM(H83:H94)</f>
        <v>0</v>
      </c>
      <c r="I82" s="32">
        <f t="shared" ref="I82" si="17">SUM(I83:I94)</f>
        <v>0</v>
      </c>
      <c r="J82" s="32">
        <f t="shared" ref="J82" si="18">SUM(J83:J94)</f>
        <v>0</v>
      </c>
      <c r="K82" s="32">
        <f t="shared" ref="K82" si="19">SUM(K83:K94)</f>
        <v>0</v>
      </c>
      <c r="L82" s="32">
        <f t="shared" ref="L82" si="20">SUM(L83:L94)</f>
        <v>0</v>
      </c>
      <c r="M82" s="32">
        <f t="shared" ref="M82" si="21">SUM(M83:M94)</f>
        <v>0</v>
      </c>
    </row>
    <row r="83" spans="1:13" customFormat="1" x14ac:dyDescent="0.25">
      <c r="A83" s="42" t="s">
        <v>66</v>
      </c>
      <c r="B83" s="34">
        <f>(B29+B42+B55)*BirimÜcret!B17</f>
        <v>0</v>
      </c>
      <c r="C83" s="34">
        <f>(C29+C42+C55)*BirimÜcret!C17</f>
        <v>0</v>
      </c>
      <c r="D83" s="34">
        <f>(D29+D42+D55)*BirimÜcret!D17</f>
        <v>0</v>
      </c>
      <c r="E83" s="34">
        <f>(E29+E42+E55)*BirimÜcret!E17</f>
        <v>0</v>
      </c>
      <c r="F83" s="34">
        <f>(F29+F42+F55)*BirimÜcret!F17</f>
        <v>0</v>
      </c>
      <c r="G83" s="34">
        <f>(G29+G42+G55)*BirimÜcret!G17</f>
        <v>0</v>
      </c>
      <c r="H83" s="34">
        <f>(H29+H42+H55)*BirimÜcret!H17</f>
        <v>0</v>
      </c>
      <c r="I83" s="34">
        <f>(I29+I42+I55)*BirimÜcret!I17</f>
        <v>0</v>
      </c>
      <c r="J83" s="34">
        <f>(J29+J42+J55)*BirimÜcret!J17</f>
        <v>0</v>
      </c>
      <c r="K83" s="34">
        <f>(K29+K42+K55)*BirimÜcret!K17</f>
        <v>0</v>
      </c>
      <c r="L83" s="34">
        <f>(L29+L42+L55)*BirimÜcret!L17</f>
        <v>0</v>
      </c>
      <c r="M83" s="34">
        <f>(M29+M42+M55)*BirimÜcret!M17</f>
        <v>0</v>
      </c>
    </row>
    <row r="84" spans="1:13" customFormat="1" x14ac:dyDescent="0.25">
      <c r="A84" s="42" t="s">
        <v>67</v>
      </c>
      <c r="B84" s="46"/>
      <c r="C84" s="34">
        <f>(C30+C43+C56)*BirimÜcret!C18</f>
        <v>0</v>
      </c>
      <c r="D84" s="34">
        <f>(D30+D43+D56)*BirimÜcret!D18</f>
        <v>0</v>
      </c>
      <c r="E84" s="34">
        <f>(E30+E43+E56)*BirimÜcret!E18</f>
        <v>0</v>
      </c>
      <c r="F84" s="34">
        <f>(F30+F43+F56)*BirimÜcret!F18</f>
        <v>0</v>
      </c>
      <c r="G84" s="34">
        <f>(G30+G43+G56)*BirimÜcret!G18</f>
        <v>0</v>
      </c>
      <c r="H84" s="34">
        <f>(H30+H43+H56)*BirimÜcret!H18</f>
        <v>0</v>
      </c>
      <c r="I84" s="34">
        <f>(I30+I43+I56)*BirimÜcret!I18</f>
        <v>0</v>
      </c>
      <c r="J84" s="34">
        <f>(J30+J43+J56)*BirimÜcret!J18</f>
        <v>0</v>
      </c>
      <c r="K84" s="34">
        <f>(K30+K43+K56)*BirimÜcret!K18</f>
        <v>0</v>
      </c>
      <c r="L84" s="34">
        <f>(L30+L43+L56)*BirimÜcret!L18</f>
        <v>0</v>
      </c>
      <c r="M84" s="34">
        <f>(M30+M43+M56)*BirimÜcret!M18</f>
        <v>0</v>
      </c>
    </row>
    <row r="85" spans="1:13" customFormat="1" x14ac:dyDescent="0.25">
      <c r="A85" s="42" t="s">
        <v>68</v>
      </c>
      <c r="B85" s="46"/>
      <c r="C85" s="46"/>
      <c r="D85" s="34">
        <f>(D31+D44+D57)*BirimÜcret!D19</f>
        <v>0</v>
      </c>
      <c r="E85" s="34">
        <f>(E31+E44+E57)*BirimÜcret!E19</f>
        <v>0</v>
      </c>
      <c r="F85" s="34">
        <f>(F31+F44+F57)*BirimÜcret!F19</f>
        <v>0</v>
      </c>
      <c r="G85" s="34">
        <f>(G31+G44+G57)*BirimÜcret!G19</f>
        <v>0</v>
      </c>
      <c r="H85" s="34">
        <f>(H31+H44+H57)*BirimÜcret!H19</f>
        <v>0</v>
      </c>
      <c r="I85" s="34">
        <f>(I31+I44+I57)*BirimÜcret!I19</f>
        <v>0</v>
      </c>
      <c r="J85" s="34">
        <f>(J31+J44+J57)*BirimÜcret!J19</f>
        <v>0</v>
      </c>
      <c r="K85" s="34">
        <f>(K31+K44+K57)*BirimÜcret!K19</f>
        <v>0</v>
      </c>
      <c r="L85" s="34">
        <f>(L31+L44+L57)*BirimÜcret!L19</f>
        <v>0</v>
      </c>
      <c r="M85" s="34">
        <f>(M31+M44+M57)*BirimÜcret!M19</f>
        <v>0</v>
      </c>
    </row>
    <row r="86" spans="1:13" customFormat="1" x14ac:dyDescent="0.25">
      <c r="A86" s="42" t="s">
        <v>69</v>
      </c>
      <c r="B86" s="46"/>
      <c r="C86" s="46"/>
      <c r="D86" s="46"/>
      <c r="E86" s="34">
        <f>(E32+E45+E58)*BirimÜcret!E20</f>
        <v>0</v>
      </c>
      <c r="F86" s="34">
        <f>(F32+F45+F58)*BirimÜcret!F20</f>
        <v>0</v>
      </c>
      <c r="G86" s="34">
        <f>(G32+G45+G58)*BirimÜcret!G20</f>
        <v>0</v>
      </c>
      <c r="H86" s="34">
        <f>(H32+H45+H58)*BirimÜcret!H20</f>
        <v>0</v>
      </c>
      <c r="I86" s="34">
        <f>(I32+I45+I58)*BirimÜcret!I20</f>
        <v>0</v>
      </c>
      <c r="J86" s="34">
        <f>(J32+J45+J58)*BirimÜcret!J20</f>
        <v>0</v>
      </c>
      <c r="K86" s="34">
        <f>(K32+K45+K58)*BirimÜcret!K20</f>
        <v>0</v>
      </c>
      <c r="L86" s="34">
        <f>(L32+L45+L58)*BirimÜcret!L20</f>
        <v>0</v>
      </c>
      <c r="M86" s="34">
        <f>(M32+M45+M58)*BirimÜcret!M20</f>
        <v>0</v>
      </c>
    </row>
    <row r="87" spans="1:13" customFormat="1" x14ac:dyDescent="0.25">
      <c r="A87" s="42" t="s">
        <v>70</v>
      </c>
      <c r="B87" s="46"/>
      <c r="C87" s="46"/>
      <c r="D87" s="46"/>
      <c r="E87" s="46"/>
      <c r="F87" s="34">
        <f>(F33+F46+F59)*BirimÜcret!F21</f>
        <v>0</v>
      </c>
      <c r="G87" s="34">
        <f>(G33+G46+G59)*BirimÜcret!G21</f>
        <v>0</v>
      </c>
      <c r="H87" s="34">
        <f>(H33+H46+H59)*BirimÜcret!H21</f>
        <v>0</v>
      </c>
      <c r="I87" s="34">
        <f>(I33+I46+I59)*BirimÜcret!I21</f>
        <v>0</v>
      </c>
      <c r="J87" s="34">
        <f>(J33+J46+J59)*BirimÜcret!J21</f>
        <v>0</v>
      </c>
      <c r="K87" s="34">
        <f>(K33+K46+K59)*BirimÜcret!K21</f>
        <v>0</v>
      </c>
      <c r="L87" s="34">
        <f>(L33+L46+L59)*BirimÜcret!L21</f>
        <v>0</v>
      </c>
      <c r="M87" s="34">
        <f>(M33+M46+M59)*BirimÜcret!M21</f>
        <v>0</v>
      </c>
    </row>
    <row r="88" spans="1:13" customFormat="1" x14ac:dyDescent="0.25">
      <c r="A88" s="42" t="s">
        <v>71</v>
      </c>
      <c r="B88" s="46"/>
      <c r="C88" s="46"/>
      <c r="D88" s="46"/>
      <c r="E88" s="46"/>
      <c r="F88" s="46"/>
      <c r="G88" s="34">
        <f>(G34+G47+G60)*BirimÜcret!G22</f>
        <v>0</v>
      </c>
      <c r="H88" s="34">
        <f>(H34+H47+H60)*BirimÜcret!H22</f>
        <v>0</v>
      </c>
      <c r="I88" s="34">
        <f>(I34+I47+I60)*BirimÜcret!I22</f>
        <v>0</v>
      </c>
      <c r="J88" s="34">
        <f>(J34+J47+J60)*BirimÜcret!J22</f>
        <v>0</v>
      </c>
      <c r="K88" s="34">
        <f>(K34+K47+K60)*BirimÜcret!K22</f>
        <v>0</v>
      </c>
      <c r="L88" s="34">
        <f>(L34+L47+L60)*BirimÜcret!L22</f>
        <v>0</v>
      </c>
      <c r="M88" s="34">
        <f>(M34+M47+M60)*BirimÜcret!M22</f>
        <v>0</v>
      </c>
    </row>
    <row r="89" spans="1:13" customFormat="1" x14ac:dyDescent="0.25">
      <c r="A89" s="42" t="s">
        <v>72</v>
      </c>
      <c r="B89" s="46"/>
      <c r="C89" s="46"/>
      <c r="D89" s="46"/>
      <c r="E89" s="46"/>
      <c r="F89" s="46"/>
      <c r="G89" s="46"/>
      <c r="H89" s="34">
        <f>(H35+H48+H61)*BirimÜcret!H23</f>
        <v>0</v>
      </c>
      <c r="I89" s="34">
        <f>(I35+I48+I61)*BirimÜcret!I23</f>
        <v>0</v>
      </c>
      <c r="J89" s="34">
        <f>(J35+J48+J61)*BirimÜcret!J23</f>
        <v>0</v>
      </c>
      <c r="K89" s="34">
        <f>(K35+K48+K61)*BirimÜcret!K23</f>
        <v>0</v>
      </c>
      <c r="L89" s="34">
        <f>(L35+L48+L61)*BirimÜcret!L23</f>
        <v>0</v>
      </c>
      <c r="M89" s="34">
        <f>(M35+M48+M61)*BirimÜcret!M23</f>
        <v>0</v>
      </c>
    </row>
    <row r="90" spans="1:13" customFormat="1" x14ac:dyDescent="0.25">
      <c r="A90" s="42" t="s">
        <v>73</v>
      </c>
      <c r="B90" s="46"/>
      <c r="C90" s="46"/>
      <c r="D90" s="46"/>
      <c r="E90" s="46"/>
      <c r="F90" s="46"/>
      <c r="G90" s="46"/>
      <c r="H90" s="46"/>
      <c r="I90" s="34">
        <f>(I36+I49+I62)*BirimÜcret!I24</f>
        <v>0</v>
      </c>
      <c r="J90" s="34">
        <f>(J36+J49+J62)*BirimÜcret!J24</f>
        <v>0</v>
      </c>
      <c r="K90" s="34">
        <f>(K36+K49+K62)*BirimÜcret!K24</f>
        <v>0</v>
      </c>
      <c r="L90" s="34">
        <f>(L36+L49+L62)*BirimÜcret!L24</f>
        <v>0</v>
      </c>
      <c r="M90" s="34">
        <f>(M36+M49+M62)*BirimÜcret!M24</f>
        <v>0</v>
      </c>
    </row>
    <row r="91" spans="1:13" customFormat="1" x14ac:dyDescent="0.25">
      <c r="A91" s="42" t="s">
        <v>74</v>
      </c>
      <c r="B91" s="46"/>
      <c r="C91" s="46"/>
      <c r="D91" s="46"/>
      <c r="E91" s="46"/>
      <c r="F91" s="46"/>
      <c r="G91" s="46"/>
      <c r="H91" s="46"/>
      <c r="I91" s="46"/>
      <c r="J91" s="34">
        <f>(J37+J50+J63)*BirimÜcret!J25</f>
        <v>0</v>
      </c>
      <c r="K91" s="34">
        <f>(K37+K50+K63)*BirimÜcret!K25</f>
        <v>0</v>
      </c>
      <c r="L91" s="34">
        <f>(L37+L50+L63)*BirimÜcret!L25</f>
        <v>0</v>
      </c>
      <c r="M91" s="34">
        <f>(M37+M50+M63)*BirimÜcret!M25</f>
        <v>0</v>
      </c>
    </row>
    <row r="92" spans="1:13" customFormat="1" x14ac:dyDescent="0.25">
      <c r="A92" s="42" t="s">
        <v>75</v>
      </c>
      <c r="B92" s="46"/>
      <c r="C92" s="46"/>
      <c r="D92" s="46"/>
      <c r="E92" s="46"/>
      <c r="F92" s="46"/>
      <c r="G92" s="46"/>
      <c r="H92" s="46"/>
      <c r="I92" s="46"/>
      <c r="J92" s="46"/>
      <c r="K92" s="34">
        <f>(K38+K51+K64)*BirimÜcret!K26</f>
        <v>0</v>
      </c>
      <c r="L92" s="34">
        <f>(L38+L51+L64)*BirimÜcret!L26</f>
        <v>0</v>
      </c>
      <c r="M92" s="34">
        <f>(M38+M51+M64)*BirimÜcret!M26</f>
        <v>0</v>
      </c>
    </row>
    <row r="93" spans="1:13" customFormat="1" x14ac:dyDescent="0.25">
      <c r="A93" s="42" t="s">
        <v>76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34">
        <f>(L39+L52+L65)*BirimÜcret!L27</f>
        <v>0</v>
      </c>
      <c r="M93" s="34">
        <f>(M39+M52+M65)*BirimÜcret!M27</f>
        <v>0</v>
      </c>
    </row>
    <row r="94" spans="1:13" customFormat="1" x14ac:dyDescent="0.25">
      <c r="A94" s="42" t="s">
        <v>77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34">
        <f>(M40+M53+M66)*BirimÜcret!M28</f>
        <v>0</v>
      </c>
    </row>
    <row r="95" spans="1:13" x14ac:dyDescent="0.25">
      <c r="A95" s="13" t="s">
        <v>26</v>
      </c>
      <c r="B95" s="4">
        <f>SUM(B2:B13,B29:B40,B42:B53)*BirimÜcret!B42</f>
        <v>0</v>
      </c>
      <c r="C95" s="4">
        <f>SUM(C2:C13,C29:C40,C42:C53)*BirimÜcret!C42</f>
        <v>0</v>
      </c>
      <c r="D95" s="4">
        <f>SUM(D2:D13,D29:D40,D42:D53)*BirimÜcret!D42</f>
        <v>0</v>
      </c>
      <c r="E95" s="4">
        <f>SUM(E2:E13,E29:E40,E42:E53)*BirimÜcret!E42</f>
        <v>0</v>
      </c>
      <c r="F95" s="4">
        <f>SUM(F2:F13,F29:F40,F42:F53)*BirimÜcret!F42</f>
        <v>0</v>
      </c>
      <c r="G95" s="4">
        <f>SUM(G2:G13,G29:G40,G42:G53)*BirimÜcret!G42</f>
        <v>0</v>
      </c>
      <c r="H95" s="4">
        <f>SUM(H2:H13,H29:H40,H42:H53)*BirimÜcret!H42</f>
        <v>0</v>
      </c>
      <c r="I95" s="4">
        <f>SUM(I2:I13,I29:I40,I42:I53)*BirimÜcret!I42</f>
        <v>0</v>
      </c>
      <c r="J95" s="4">
        <f>SUM(J2:J13,J29:J40,J42:J53)*BirimÜcret!J42</f>
        <v>0</v>
      </c>
      <c r="K95" s="4">
        <f>SUM(K2:K13,K29:K40,K42:K53)*BirimÜcret!K42</f>
        <v>0</v>
      </c>
      <c r="L95" s="4">
        <f>SUM(L2:L13,L29:L40,L42:L53)*BirimÜcret!L42</f>
        <v>0</v>
      </c>
      <c r="M95" s="4">
        <f>SUM(M2:M13,M29:M40,M42:M53)*BirimÜcret!M42</f>
        <v>0</v>
      </c>
    </row>
    <row r="96" spans="1:13" x14ac:dyDescent="0.25">
      <c r="A96" s="13" t="s">
        <v>27</v>
      </c>
      <c r="B96" s="4">
        <f>SUM(B55:B66)*BirimÜcret!B43</f>
        <v>0</v>
      </c>
      <c r="C96" s="4">
        <f>SUM(C55:C66)*BirimÜcret!C43</f>
        <v>0</v>
      </c>
      <c r="D96" s="4">
        <f>SUM(D55:D66)*BirimÜcret!D43</f>
        <v>0</v>
      </c>
      <c r="E96" s="4">
        <f>SUM(E55:E66)*BirimÜcret!E43</f>
        <v>0</v>
      </c>
      <c r="F96" s="4">
        <f>SUM(F55:F66)*BirimÜcret!F43</f>
        <v>0</v>
      </c>
      <c r="G96" s="4">
        <f>SUM(G55:G66)*BirimÜcret!G43</f>
        <v>0</v>
      </c>
      <c r="H96" s="4">
        <f>SUM(H55:H66)*BirimÜcret!H43</f>
        <v>0</v>
      </c>
      <c r="I96" s="4">
        <f>SUM(I55:I66)*BirimÜcret!I43</f>
        <v>0</v>
      </c>
      <c r="J96" s="4">
        <f>SUM(J55:J66)*BirimÜcret!J43</f>
        <v>0</v>
      </c>
      <c r="K96" s="4">
        <f>SUM(K55:K66)*BirimÜcret!K43</f>
        <v>0</v>
      </c>
      <c r="L96" s="4">
        <f>SUM(L55:L66)*BirimÜcret!L43</f>
        <v>0</v>
      </c>
      <c r="M96" s="4">
        <f>SUM(M55:M66)*BirimÜcret!M43</f>
        <v>0</v>
      </c>
    </row>
  </sheetData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2"/>
  <sheetViews>
    <sheetView workbookViewId="0">
      <selection activeCell="D69" sqref="D69"/>
    </sheetView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3" s="47" customFormat="1" x14ac:dyDescent="0.25">
      <c r="A1" s="25" t="s">
        <v>39</v>
      </c>
      <c r="B1" s="36" t="s">
        <v>54</v>
      </c>
      <c r="C1" s="36" t="s">
        <v>55</v>
      </c>
      <c r="D1" s="36" t="s">
        <v>56</v>
      </c>
      <c r="E1" s="36" t="s">
        <v>57</v>
      </c>
      <c r="F1" s="36" t="s">
        <v>58</v>
      </c>
      <c r="G1" s="36" t="s">
        <v>59</v>
      </c>
      <c r="H1" s="36" t="s">
        <v>60</v>
      </c>
      <c r="I1" s="36" t="s">
        <v>61</v>
      </c>
      <c r="J1" s="36" t="s">
        <v>62</v>
      </c>
      <c r="K1" s="36" t="s">
        <v>63</v>
      </c>
      <c r="L1" s="36" t="s">
        <v>64</v>
      </c>
      <c r="M1" s="36" t="s">
        <v>65</v>
      </c>
    </row>
    <row r="2" spans="1:13" x14ac:dyDescent="0.25">
      <c r="A2" s="59" t="s">
        <v>78</v>
      </c>
      <c r="B2" s="26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</row>
    <row r="3" spans="1:13" x14ac:dyDescent="0.25">
      <c r="A3" s="59" t="s">
        <v>79</v>
      </c>
      <c r="B3" s="34"/>
      <c r="C3" s="26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</row>
    <row r="4" spans="1:13" x14ac:dyDescent="0.25">
      <c r="A4" s="59" t="s">
        <v>80</v>
      </c>
      <c r="B4" s="34"/>
      <c r="C4" s="34"/>
      <c r="D4" s="26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x14ac:dyDescent="0.25">
      <c r="A5" s="59" t="s">
        <v>81</v>
      </c>
      <c r="B5" s="34"/>
      <c r="C5" s="34"/>
      <c r="D5" s="34"/>
      <c r="E5" s="26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x14ac:dyDescent="0.25">
      <c r="A6" s="59" t="s">
        <v>82</v>
      </c>
      <c r="B6" s="34"/>
      <c r="C6" s="34"/>
      <c r="D6" s="34"/>
      <c r="E6" s="34"/>
      <c r="F6" s="26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</row>
    <row r="7" spans="1:13" x14ac:dyDescent="0.25">
      <c r="A7" s="59" t="s">
        <v>83</v>
      </c>
      <c r="B7" s="34"/>
      <c r="C7" s="34"/>
      <c r="D7" s="34"/>
      <c r="E7" s="34"/>
      <c r="F7" s="34"/>
      <c r="G7" s="26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</row>
    <row r="8" spans="1:13" x14ac:dyDescent="0.25">
      <c r="A8" s="59" t="s">
        <v>84</v>
      </c>
      <c r="B8" s="34"/>
      <c r="C8" s="34"/>
      <c r="D8" s="34"/>
      <c r="E8" s="34"/>
      <c r="F8" s="34"/>
      <c r="G8" s="34"/>
      <c r="H8" s="26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</row>
    <row r="9" spans="1:13" x14ac:dyDescent="0.25">
      <c r="A9" s="59" t="s">
        <v>85</v>
      </c>
      <c r="B9" s="34"/>
      <c r="C9" s="34"/>
      <c r="D9" s="34"/>
      <c r="E9" s="34"/>
      <c r="F9" s="34"/>
      <c r="G9" s="34"/>
      <c r="H9" s="34"/>
      <c r="I9" s="26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x14ac:dyDescent="0.25">
      <c r="A10" s="59" t="s">
        <v>86</v>
      </c>
      <c r="B10" s="34"/>
      <c r="C10" s="34"/>
      <c r="D10" s="34"/>
      <c r="E10" s="34"/>
      <c r="F10" s="34"/>
      <c r="G10" s="34"/>
      <c r="H10" s="34"/>
      <c r="I10" s="34"/>
      <c r="J10" s="26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</row>
    <row r="11" spans="1:13" x14ac:dyDescent="0.25">
      <c r="A11" s="59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6">
        <f>K25-(K38+K51+K64)</f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59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6">
        <f>L26-(L39+L52+L65)</f>
        <v>0</v>
      </c>
      <c r="M12" s="34">
        <f>L12-(M39+M52+M65)</f>
        <v>0</v>
      </c>
    </row>
    <row r="13" spans="1:13" x14ac:dyDescent="0.25">
      <c r="A13" s="59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6">
        <f>M27-(M40+M53+M66)</f>
        <v>0</v>
      </c>
    </row>
    <row r="14" spans="1:13" x14ac:dyDescent="0.25">
      <c r="A14" s="28" t="s">
        <v>8</v>
      </c>
      <c r="B14" s="29">
        <f t="shared" ref="B14:M14" si="1">SUM(B2:B13)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5" spans="1:13" s="47" customFormat="1" x14ac:dyDescent="0.25">
      <c r="A15" s="25" t="s">
        <v>38</v>
      </c>
      <c r="B15" s="36" t="s">
        <v>54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60</v>
      </c>
      <c r="I15" s="36" t="s">
        <v>61</v>
      </c>
      <c r="J15" s="36" t="s">
        <v>62</v>
      </c>
      <c r="K15" s="36" t="s">
        <v>63</v>
      </c>
      <c r="L15" s="36" t="s">
        <v>64</v>
      </c>
      <c r="M15" s="36" t="s">
        <v>65</v>
      </c>
    </row>
    <row r="16" spans="1:13" x14ac:dyDescent="0.25">
      <c r="A16" s="59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59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59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59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59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x14ac:dyDescent="0.25">
      <c r="A21" s="59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59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59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59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59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59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59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s="49" customFormat="1" x14ac:dyDescent="0.25">
      <c r="A28" s="1" t="s">
        <v>1</v>
      </c>
      <c r="B28" s="36" t="s">
        <v>54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6" t="s">
        <v>60</v>
      </c>
      <c r="I28" s="36" t="s">
        <v>61</v>
      </c>
      <c r="J28" s="36" t="s">
        <v>62</v>
      </c>
      <c r="K28" s="36" t="s">
        <v>63</v>
      </c>
      <c r="L28" s="36" t="s">
        <v>64</v>
      </c>
      <c r="M28" s="36" t="s">
        <v>65</v>
      </c>
    </row>
    <row r="29" spans="1:13" x14ac:dyDescent="0.25">
      <c r="A29" s="59" t="s">
        <v>78</v>
      </c>
      <c r="B29" s="26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59" t="s">
        <v>79</v>
      </c>
      <c r="B30" s="34"/>
      <c r="C30" s="26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59" t="s">
        <v>80</v>
      </c>
      <c r="B31" s="34"/>
      <c r="C31" s="34"/>
      <c r="D31" s="26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59" t="s">
        <v>81</v>
      </c>
      <c r="B32" s="34"/>
      <c r="C32" s="34"/>
      <c r="D32" s="34"/>
      <c r="E32" s="26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59" t="s">
        <v>82</v>
      </c>
      <c r="B33" s="34"/>
      <c r="C33" s="34"/>
      <c r="D33" s="34"/>
      <c r="E33" s="34"/>
      <c r="F33" s="26"/>
      <c r="G33" s="34"/>
      <c r="H33" s="34"/>
      <c r="I33" s="34"/>
      <c r="J33" s="34"/>
      <c r="K33" s="34"/>
      <c r="L33" s="34"/>
      <c r="M33" s="34"/>
    </row>
    <row r="34" spans="1:13" x14ac:dyDescent="0.25">
      <c r="A34" s="59" t="s">
        <v>83</v>
      </c>
      <c r="B34" s="34"/>
      <c r="C34" s="34"/>
      <c r="D34" s="34"/>
      <c r="E34" s="34"/>
      <c r="F34" s="34"/>
      <c r="G34" s="26"/>
      <c r="H34" s="34"/>
      <c r="I34" s="34"/>
      <c r="J34" s="34"/>
      <c r="K34" s="34"/>
      <c r="L34" s="34"/>
      <c r="M34" s="34"/>
    </row>
    <row r="35" spans="1:13" x14ac:dyDescent="0.25">
      <c r="A35" s="59" t="s">
        <v>84</v>
      </c>
      <c r="B35" s="34"/>
      <c r="C35" s="34"/>
      <c r="D35" s="34"/>
      <c r="E35" s="34"/>
      <c r="F35" s="34"/>
      <c r="G35" s="34"/>
      <c r="H35" s="26"/>
      <c r="I35" s="34"/>
      <c r="J35" s="34"/>
      <c r="K35" s="34"/>
      <c r="L35" s="34"/>
      <c r="M35" s="34"/>
    </row>
    <row r="36" spans="1:13" x14ac:dyDescent="0.25">
      <c r="A36" s="59" t="s">
        <v>85</v>
      </c>
      <c r="B36" s="34"/>
      <c r="C36" s="34"/>
      <c r="D36" s="34"/>
      <c r="E36" s="34"/>
      <c r="F36" s="34"/>
      <c r="G36" s="34"/>
      <c r="H36" s="34"/>
      <c r="I36" s="26"/>
      <c r="J36" s="34"/>
      <c r="K36" s="34"/>
      <c r="L36" s="34"/>
      <c r="M36" s="34"/>
    </row>
    <row r="37" spans="1:13" x14ac:dyDescent="0.25">
      <c r="A37" s="59" t="s">
        <v>86</v>
      </c>
      <c r="B37" s="34"/>
      <c r="C37" s="34"/>
      <c r="D37" s="34"/>
      <c r="E37" s="34"/>
      <c r="F37" s="34"/>
      <c r="G37" s="34"/>
      <c r="H37" s="34"/>
      <c r="I37" s="34"/>
      <c r="J37" s="26"/>
      <c r="K37" s="34"/>
      <c r="L37" s="34"/>
      <c r="M37" s="34"/>
    </row>
    <row r="38" spans="1:13" x14ac:dyDescent="0.25">
      <c r="A38" s="59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6"/>
      <c r="L38" s="34"/>
      <c r="M38" s="34"/>
    </row>
    <row r="39" spans="1:13" x14ac:dyDescent="0.25">
      <c r="A39" s="59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6"/>
      <c r="M39" s="34"/>
    </row>
    <row r="40" spans="1:13" x14ac:dyDescent="0.25">
      <c r="A40" s="59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6"/>
    </row>
    <row r="41" spans="1:13" s="49" customFormat="1" x14ac:dyDescent="0.25">
      <c r="A41" s="1" t="s">
        <v>2</v>
      </c>
      <c r="B41" s="36" t="s">
        <v>54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6" t="s">
        <v>60</v>
      </c>
      <c r="I41" s="36" t="s">
        <v>61</v>
      </c>
      <c r="J41" s="36" t="s">
        <v>62</v>
      </c>
      <c r="K41" s="36" t="s">
        <v>63</v>
      </c>
      <c r="L41" s="36" t="s">
        <v>64</v>
      </c>
      <c r="M41" s="36" t="s">
        <v>65</v>
      </c>
    </row>
    <row r="42" spans="1:13" x14ac:dyDescent="0.25">
      <c r="A42" s="59" t="s">
        <v>78</v>
      </c>
      <c r="B42" s="26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59" t="s">
        <v>79</v>
      </c>
      <c r="B43" s="34"/>
      <c r="C43" s="26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59" t="s">
        <v>80</v>
      </c>
      <c r="B44" s="34"/>
      <c r="C44" s="34"/>
      <c r="D44" s="26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59" t="s">
        <v>81</v>
      </c>
      <c r="B45" s="34"/>
      <c r="C45" s="34"/>
      <c r="D45" s="34"/>
      <c r="E45" s="26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59" t="s">
        <v>82</v>
      </c>
      <c r="B46" s="34"/>
      <c r="C46" s="34"/>
      <c r="D46" s="34"/>
      <c r="E46" s="34"/>
      <c r="F46" s="26"/>
      <c r="G46" s="34"/>
      <c r="H46" s="34"/>
      <c r="I46" s="34"/>
      <c r="J46" s="34"/>
      <c r="K46" s="34"/>
      <c r="L46" s="34"/>
      <c r="M46" s="34"/>
    </row>
    <row r="47" spans="1:13" x14ac:dyDescent="0.25">
      <c r="A47" s="59" t="s">
        <v>83</v>
      </c>
      <c r="B47" s="34"/>
      <c r="C47" s="34"/>
      <c r="D47" s="34"/>
      <c r="E47" s="34"/>
      <c r="F47" s="34"/>
      <c r="G47" s="26"/>
      <c r="H47" s="34"/>
      <c r="I47" s="34"/>
      <c r="J47" s="34"/>
      <c r="K47" s="34"/>
      <c r="L47" s="34"/>
      <c r="M47" s="34"/>
    </row>
    <row r="48" spans="1:13" x14ac:dyDescent="0.25">
      <c r="A48" s="59" t="s">
        <v>84</v>
      </c>
      <c r="B48" s="34"/>
      <c r="C48" s="34"/>
      <c r="D48" s="34"/>
      <c r="E48" s="34"/>
      <c r="F48" s="34"/>
      <c r="G48" s="34"/>
      <c r="H48" s="26"/>
      <c r="I48" s="34"/>
      <c r="J48" s="34"/>
      <c r="K48" s="34"/>
      <c r="L48" s="34"/>
      <c r="M48" s="34"/>
    </row>
    <row r="49" spans="1:13" x14ac:dyDescent="0.25">
      <c r="A49" s="59" t="s">
        <v>85</v>
      </c>
      <c r="B49" s="34"/>
      <c r="C49" s="34"/>
      <c r="D49" s="34"/>
      <c r="E49" s="34"/>
      <c r="F49" s="34"/>
      <c r="G49" s="34"/>
      <c r="H49" s="34"/>
      <c r="I49" s="26"/>
      <c r="J49" s="34"/>
      <c r="K49" s="34"/>
      <c r="L49" s="34"/>
      <c r="M49" s="34"/>
    </row>
    <row r="50" spans="1:13" x14ac:dyDescent="0.25">
      <c r="A50" s="59" t="s">
        <v>86</v>
      </c>
      <c r="B50" s="34"/>
      <c r="C50" s="34"/>
      <c r="D50" s="34"/>
      <c r="E50" s="34"/>
      <c r="F50" s="34"/>
      <c r="G50" s="34"/>
      <c r="H50" s="34"/>
      <c r="I50" s="34"/>
      <c r="J50" s="26"/>
      <c r="K50" s="34"/>
      <c r="L50" s="34"/>
      <c r="M50" s="34"/>
    </row>
    <row r="51" spans="1:13" x14ac:dyDescent="0.25">
      <c r="A51" s="59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6"/>
      <c r="L51" s="34"/>
      <c r="M51" s="34"/>
    </row>
    <row r="52" spans="1:13" x14ac:dyDescent="0.25">
      <c r="A52" s="59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6"/>
      <c r="M52" s="34"/>
    </row>
    <row r="53" spans="1:13" x14ac:dyDescent="0.25">
      <c r="A53" s="59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26"/>
    </row>
    <row r="54" spans="1:13" x14ac:dyDescent="0.25">
      <c r="A54" s="33" t="s">
        <v>21</v>
      </c>
      <c r="B54" s="36" t="s">
        <v>54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60</v>
      </c>
      <c r="I54" s="36" t="s">
        <v>61</v>
      </c>
      <c r="J54" s="36" t="s">
        <v>62</v>
      </c>
      <c r="K54" s="36" t="s">
        <v>63</v>
      </c>
      <c r="L54" s="36" t="s">
        <v>64</v>
      </c>
      <c r="M54" s="36" t="s">
        <v>65</v>
      </c>
    </row>
    <row r="55" spans="1:13" x14ac:dyDescent="0.25">
      <c r="A55" s="59" t="s">
        <v>78</v>
      </c>
      <c r="B55" s="26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59" t="s">
        <v>79</v>
      </c>
      <c r="B56" s="34"/>
      <c r="C56" s="26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59" t="s">
        <v>80</v>
      </c>
      <c r="B57" s="34"/>
      <c r="C57" s="34"/>
      <c r="D57" s="26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59" t="s">
        <v>81</v>
      </c>
      <c r="B58" s="34"/>
      <c r="C58" s="34"/>
      <c r="D58" s="34"/>
      <c r="E58" s="26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59" t="s">
        <v>82</v>
      </c>
      <c r="B59" s="34"/>
      <c r="C59" s="34"/>
      <c r="D59" s="34"/>
      <c r="E59" s="34"/>
      <c r="F59" s="26"/>
      <c r="G59" s="34"/>
      <c r="H59" s="34"/>
      <c r="I59" s="34"/>
      <c r="J59" s="34"/>
      <c r="K59" s="34"/>
      <c r="L59" s="34"/>
      <c r="M59" s="34"/>
    </row>
    <row r="60" spans="1:13" x14ac:dyDescent="0.25">
      <c r="A60" s="59" t="s">
        <v>83</v>
      </c>
      <c r="B60" s="34"/>
      <c r="C60" s="34"/>
      <c r="D60" s="34"/>
      <c r="E60" s="34"/>
      <c r="F60" s="34"/>
      <c r="G60" s="26"/>
      <c r="H60" s="34"/>
      <c r="I60" s="34"/>
      <c r="J60" s="34"/>
      <c r="K60" s="34"/>
      <c r="L60" s="34"/>
      <c r="M60" s="34"/>
    </row>
    <row r="61" spans="1:13" x14ac:dyDescent="0.25">
      <c r="A61" s="59" t="s">
        <v>84</v>
      </c>
      <c r="B61" s="34"/>
      <c r="C61" s="34"/>
      <c r="D61" s="34"/>
      <c r="E61" s="34"/>
      <c r="F61" s="34"/>
      <c r="G61" s="34"/>
      <c r="H61" s="26"/>
      <c r="I61" s="34"/>
      <c r="J61" s="34"/>
      <c r="K61" s="34"/>
      <c r="L61" s="34"/>
      <c r="M61" s="34"/>
    </row>
    <row r="62" spans="1:13" x14ac:dyDescent="0.25">
      <c r="A62" s="59" t="s">
        <v>85</v>
      </c>
      <c r="B62" s="34"/>
      <c r="C62" s="34"/>
      <c r="D62" s="34"/>
      <c r="E62" s="34"/>
      <c r="F62" s="34"/>
      <c r="G62" s="34"/>
      <c r="H62" s="34"/>
      <c r="I62" s="26"/>
      <c r="J62" s="34"/>
      <c r="K62" s="34"/>
      <c r="L62" s="34"/>
      <c r="M62" s="34"/>
    </row>
    <row r="63" spans="1:13" x14ac:dyDescent="0.25">
      <c r="A63" s="59" t="s">
        <v>86</v>
      </c>
      <c r="B63" s="34"/>
      <c r="C63" s="34"/>
      <c r="D63" s="34"/>
      <c r="E63" s="34"/>
      <c r="F63" s="34"/>
      <c r="G63" s="34"/>
      <c r="H63" s="34"/>
      <c r="I63" s="34"/>
      <c r="J63" s="26"/>
      <c r="K63" s="34"/>
      <c r="L63" s="34"/>
      <c r="M63" s="34"/>
    </row>
    <row r="64" spans="1:13" x14ac:dyDescent="0.25">
      <c r="A64" s="59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6"/>
      <c r="L64" s="34"/>
      <c r="M64" s="34"/>
    </row>
    <row r="65" spans="1:13" x14ac:dyDescent="0.25">
      <c r="A65" s="59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6"/>
      <c r="M65" s="34"/>
    </row>
    <row r="66" spans="1:13" x14ac:dyDescent="0.25">
      <c r="A66" s="59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26"/>
    </row>
    <row r="69" spans="1:13" x14ac:dyDescent="0.25">
      <c r="A69" s="31" t="s">
        <v>22</v>
      </c>
      <c r="B69" s="32">
        <f>(B2+B29+B42+B55)*BirimÜcret!B15</f>
        <v>0</v>
      </c>
      <c r="C69" s="32">
        <f>(C3+C30+C43+C56)*BirimÜcret!C15</f>
        <v>0</v>
      </c>
      <c r="D69" s="32">
        <f>(D4+D31+D44+D57)*BirimÜcret!D15</f>
        <v>0</v>
      </c>
      <c r="E69" s="32">
        <f>(E5+E32+E45+E58)*BirimÜcret!E15</f>
        <v>0</v>
      </c>
      <c r="F69" s="32">
        <f>(F6+F33+F46+F59)*BirimÜcret!F15</f>
        <v>0</v>
      </c>
      <c r="G69" s="32">
        <f>(G7+G34+G47+G60)*BirimÜcret!G15</f>
        <v>0</v>
      </c>
      <c r="H69" s="32">
        <f>(H8+H35+H48+H61)*BirimÜcret!H15</f>
        <v>0</v>
      </c>
      <c r="I69" s="32">
        <f>(I9+I36+I49+I62)*BirimÜcret!I15</f>
        <v>0</v>
      </c>
      <c r="J69" s="32">
        <f>(J10+J37+J50+J63)*BirimÜcret!J15</f>
        <v>0</v>
      </c>
      <c r="K69" s="32">
        <f>(K11+K38+K51+K64)*BirimÜcret!K15</f>
        <v>0</v>
      </c>
      <c r="L69" s="32">
        <f>(L12+L39+L52+L65)*BirimÜcret!L15</f>
        <v>0</v>
      </c>
      <c r="M69" s="32">
        <f>(M13+M40+M53+M66)*BirimÜcret!M15</f>
        <v>0</v>
      </c>
    </row>
    <row r="70" spans="1:13" x14ac:dyDescent="0.25">
      <c r="A70" s="13" t="s">
        <v>27</v>
      </c>
      <c r="B70" s="4">
        <f>(B2+B29+B42+B55)*BirimÜcret!B43</f>
        <v>0</v>
      </c>
      <c r="C70" s="4">
        <f>(C3+C30+C43+C56)*BirimÜcret!C43</f>
        <v>0</v>
      </c>
      <c r="D70" s="4">
        <f>(D4+D31+D44+D57)*BirimÜcret!D43</f>
        <v>0</v>
      </c>
      <c r="E70" s="4">
        <f>(E5+E32+E45+E58)*BirimÜcret!E43</f>
        <v>0</v>
      </c>
      <c r="F70" s="4">
        <f>(F6+F33+F46+F59)*BirimÜcret!F43</f>
        <v>0</v>
      </c>
      <c r="G70" s="4">
        <f>(G7+G34+G47+G60)*BirimÜcret!G43</f>
        <v>0</v>
      </c>
      <c r="H70" s="4">
        <f>(H8+H35+H48+H61)*BirimÜcret!H43</f>
        <v>0</v>
      </c>
      <c r="I70" s="4">
        <f>(I9+I36+I49+I62)*BirimÜcret!I43</f>
        <v>0</v>
      </c>
      <c r="J70" s="4">
        <f>(J10+J37+J50+J63)*BirimÜcret!J43</f>
        <v>0</v>
      </c>
      <c r="K70" s="4">
        <f>(K11+K38+K51+K64)*BirimÜcret!K43</f>
        <v>0</v>
      </c>
      <c r="L70" s="4">
        <f>(L12+L39+L52+L65)*BirimÜcret!L43</f>
        <v>0</v>
      </c>
      <c r="M70" s="4">
        <f>(M13+M40+M53+M66)*BirimÜcret!M43</f>
        <v>0</v>
      </c>
    </row>
    <row r="72" spans="1:13" x14ac:dyDescent="0.25">
      <c r="M72" s="48"/>
    </row>
  </sheetData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O70"/>
  <sheetViews>
    <sheetView workbookViewId="0">
      <selection activeCell="A79" sqref="A79:XFD79"/>
    </sheetView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5" s="47" customFormat="1" x14ac:dyDescent="0.25">
      <c r="A1" s="25" t="s">
        <v>50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5" x14ac:dyDescent="0.25">
      <c r="A2" s="50" t="s">
        <v>78</v>
      </c>
      <c r="B2" s="27">
        <f>B16-(B29+B42+B55)</f>
        <v>0</v>
      </c>
      <c r="C2" s="27">
        <f>B2-(C29+C42+C55)</f>
        <v>0</v>
      </c>
      <c r="D2" s="27">
        <f>C2-(D29+D42+D55)</f>
        <v>0</v>
      </c>
      <c r="E2" s="27">
        <f t="shared" ref="E2:M11" si="0">D2-(E29+E42+E55)</f>
        <v>0</v>
      </c>
      <c r="F2" s="27">
        <f t="shared" si="0"/>
        <v>0</v>
      </c>
      <c r="G2" s="27">
        <f t="shared" si="0"/>
        <v>0</v>
      </c>
      <c r="H2" s="27">
        <f t="shared" si="0"/>
        <v>0</v>
      </c>
      <c r="I2" s="27">
        <f t="shared" si="0"/>
        <v>0</v>
      </c>
      <c r="J2" s="27">
        <f t="shared" si="0"/>
        <v>0</v>
      </c>
      <c r="K2" s="27">
        <f t="shared" si="0"/>
        <v>0</v>
      </c>
      <c r="L2" s="27">
        <f t="shared" si="0"/>
        <v>0</v>
      </c>
      <c r="M2" s="27">
        <f t="shared" si="0"/>
        <v>0</v>
      </c>
      <c r="O2" s="48"/>
    </row>
    <row r="3" spans="1:15" x14ac:dyDescent="0.25">
      <c r="A3" s="50" t="s">
        <v>79</v>
      </c>
      <c r="B3" s="34"/>
      <c r="C3" s="27">
        <f>C17-(C30+C43+C56)</f>
        <v>0</v>
      </c>
      <c r="D3" s="27">
        <f>C3-(D30+D43+D56)</f>
        <v>0</v>
      </c>
      <c r="E3" s="27">
        <f t="shared" si="0"/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O3" s="48"/>
    </row>
    <row r="4" spans="1:15" x14ac:dyDescent="0.25">
      <c r="A4" s="50" t="s">
        <v>80</v>
      </c>
      <c r="B4" s="34"/>
      <c r="C4" s="34"/>
      <c r="D4" s="27">
        <f>D18-(D31+D44+D57)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O4" s="48"/>
    </row>
    <row r="5" spans="1:15" x14ac:dyDescent="0.25">
      <c r="A5" s="50" t="s">
        <v>81</v>
      </c>
      <c r="B5" s="34"/>
      <c r="C5" s="34"/>
      <c r="D5" s="34"/>
      <c r="E5" s="27">
        <f>E19-(E32+E45+E58)</f>
        <v>0</v>
      </c>
      <c r="F5" s="27">
        <f t="shared" si="0"/>
        <v>0</v>
      </c>
      <c r="G5" s="27">
        <f t="shared" si="0"/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7">
        <f t="shared" si="0"/>
        <v>0</v>
      </c>
      <c r="O5" s="48"/>
    </row>
    <row r="6" spans="1:15" x14ac:dyDescent="0.25">
      <c r="A6" s="50" t="s">
        <v>82</v>
      </c>
      <c r="B6" s="34"/>
      <c r="C6" s="34"/>
      <c r="D6" s="34"/>
      <c r="E6" s="34"/>
      <c r="F6" s="27">
        <f>F20-(F33+F46+F59)</f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O6" s="48"/>
    </row>
    <row r="7" spans="1:15" x14ac:dyDescent="0.25">
      <c r="A7" s="50" t="s">
        <v>83</v>
      </c>
      <c r="B7" s="34"/>
      <c r="C7" s="34"/>
      <c r="D7" s="34"/>
      <c r="E7" s="34"/>
      <c r="F7" s="34"/>
      <c r="G7" s="27">
        <f>G21-(G34+G47+G60)</f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0</v>
      </c>
      <c r="O7" s="48"/>
    </row>
    <row r="8" spans="1:15" x14ac:dyDescent="0.25">
      <c r="A8" s="50" t="s">
        <v>84</v>
      </c>
      <c r="B8" s="34"/>
      <c r="C8" s="34"/>
      <c r="D8" s="34"/>
      <c r="E8" s="34"/>
      <c r="F8" s="34"/>
      <c r="G8" s="34"/>
      <c r="H8" s="27">
        <f>H22-(H35+H48+H61)</f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  <c r="O8" s="48"/>
    </row>
    <row r="9" spans="1:15" x14ac:dyDescent="0.25">
      <c r="A9" s="50" t="s">
        <v>85</v>
      </c>
      <c r="B9" s="34"/>
      <c r="C9" s="34"/>
      <c r="D9" s="34"/>
      <c r="E9" s="34"/>
      <c r="F9" s="34"/>
      <c r="G9" s="34"/>
      <c r="H9" s="34"/>
      <c r="I9" s="27">
        <f>I23-(I36+I49+I62)</f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  <c r="O9" s="48"/>
    </row>
    <row r="10" spans="1:15" x14ac:dyDescent="0.25">
      <c r="A10" s="50" t="s">
        <v>86</v>
      </c>
      <c r="B10" s="34"/>
      <c r="C10" s="34"/>
      <c r="D10" s="34"/>
      <c r="E10" s="34"/>
      <c r="F10" s="34"/>
      <c r="G10" s="34"/>
      <c r="H10" s="34"/>
      <c r="I10" s="34"/>
      <c r="J10" s="27">
        <f>J24-(J37+J50+J63)</f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  <c r="O10" s="48"/>
    </row>
    <row r="11" spans="1:15" x14ac:dyDescent="0.25">
      <c r="A11" s="5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7">
        <f>K25-(K38+K51+K64)</f>
        <v>0</v>
      </c>
      <c r="L11" s="27">
        <f t="shared" si="0"/>
        <v>0</v>
      </c>
      <c r="M11" s="27">
        <f t="shared" si="0"/>
        <v>0</v>
      </c>
      <c r="O11" s="48"/>
    </row>
    <row r="12" spans="1:15" x14ac:dyDescent="0.25">
      <c r="A12" s="5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7">
        <f>L26-(L39+L52+L65)</f>
        <v>0</v>
      </c>
      <c r="M12" s="27">
        <f>L12-(M39+M52+M65)</f>
        <v>0</v>
      </c>
      <c r="O12" s="48"/>
    </row>
    <row r="13" spans="1:15" x14ac:dyDescent="0.25">
      <c r="A13" s="5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7">
        <f>M27-(M40+M53+M66)</f>
        <v>0</v>
      </c>
      <c r="O13" s="48"/>
    </row>
    <row r="14" spans="1:15" x14ac:dyDescent="0.25">
      <c r="A14" s="28" t="s">
        <v>8</v>
      </c>
      <c r="B14" s="29">
        <f t="shared" ref="B14:M14" si="1">SUM(B2:B13)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5" spans="1:15" s="47" customFormat="1" x14ac:dyDescent="0.25">
      <c r="A15" s="25" t="s">
        <v>51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5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O16" s="48"/>
    </row>
    <row r="17" spans="1:15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  <c r="O17" s="48"/>
    </row>
    <row r="18" spans="1:15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  <c r="O18" s="48"/>
    </row>
    <row r="19" spans="1:15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  <c r="O19" s="48"/>
    </row>
    <row r="20" spans="1:15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  <c r="O20" s="48"/>
    </row>
    <row r="21" spans="1:15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  <c r="O21" s="48"/>
    </row>
    <row r="22" spans="1:15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  <c r="O22" s="48"/>
    </row>
    <row r="23" spans="1:15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  <c r="O23" s="48"/>
    </row>
    <row r="24" spans="1:15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  <c r="O24" s="48"/>
    </row>
    <row r="25" spans="1:15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  <c r="O25" s="48"/>
    </row>
    <row r="26" spans="1:15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  <c r="O26" s="48"/>
    </row>
    <row r="27" spans="1:15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  <c r="O27" s="48"/>
    </row>
    <row r="28" spans="1:15" s="49" customFormat="1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5" x14ac:dyDescent="0.25">
      <c r="A29" s="50" t="s">
        <v>78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5" x14ac:dyDescent="0.25">
      <c r="A30" s="50" t="s">
        <v>79</v>
      </c>
      <c r="B30" s="3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5" x14ac:dyDescent="0.25">
      <c r="A31" s="50" t="s">
        <v>80</v>
      </c>
      <c r="B31" s="34"/>
      <c r="C31" s="34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5" x14ac:dyDescent="0.25">
      <c r="A32" s="50" t="s">
        <v>81</v>
      </c>
      <c r="B32" s="34"/>
      <c r="C32" s="34"/>
      <c r="D32" s="34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50" t="s">
        <v>82</v>
      </c>
      <c r="B33" s="34"/>
      <c r="C33" s="34"/>
      <c r="D33" s="34"/>
      <c r="E33" s="34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50" t="s">
        <v>83</v>
      </c>
      <c r="B34" s="34"/>
      <c r="C34" s="34"/>
      <c r="D34" s="34"/>
      <c r="E34" s="34"/>
      <c r="F34" s="34"/>
      <c r="G34" s="27"/>
      <c r="H34" s="27"/>
      <c r="I34" s="27"/>
      <c r="J34" s="27"/>
      <c r="K34" s="27"/>
      <c r="L34" s="27"/>
      <c r="M34" s="27"/>
    </row>
    <row r="35" spans="1:13" x14ac:dyDescent="0.25">
      <c r="A35" s="50" t="s">
        <v>84</v>
      </c>
      <c r="B35" s="34"/>
      <c r="C35" s="34"/>
      <c r="D35" s="34"/>
      <c r="E35" s="34"/>
      <c r="F35" s="34"/>
      <c r="G35" s="34"/>
      <c r="H35" s="27"/>
      <c r="I35" s="27"/>
      <c r="J35" s="27"/>
      <c r="K35" s="27"/>
      <c r="L35" s="27"/>
      <c r="M35" s="27"/>
    </row>
    <row r="36" spans="1:13" x14ac:dyDescent="0.25">
      <c r="A36" s="50" t="s">
        <v>85</v>
      </c>
      <c r="B36" s="34"/>
      <c r="C36" s="34"/>
      <c r="D36" s="34"/>
      <c r="E36" s="34"/>
      <c r="F36" s="34"/>
      <c r="G36" s="34"/>
      <c r="H36" s="34"/>
      <c r="I36" s="27"/>
      <c r="J36" s="27"/>
      <c r="K36" s="27"/>
      <c r="L36" s="27"/>
      <c r="M36" s="27"/>
    </row>
    <row r="37" spans="1:13" x14ac:dyDescent="0.25">
      <c r="A37" s="50" t="s">
        <v>86</v>
      </c>
      <c r="B37" s="34"/>
      <c r="C37" s="34"/>
      <c r="D37" s="34"/>
      <c r="E37" s="34"/>
      <c r="F37" s="34"/>
      <c r="G37" s="34"/>
      <c r="H37" s="34"/>
      <c r="I37" s="34"/>
      <c r="J37" s="27"/>
      <c r="K37" s="27"/>
      <c r="L37" s="27"/>
      <c r="M37" s="27"/>
    </row>
    <row r="38" spans="1:13" x14ac:dyDescent="0.25">
      <c r="A38" s="5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7"/>
      <c r="L38" s="27"/>
      <c r="M38" s="27"/>
    </row>
    <row r="39" spans="1:13" x14ac:dyDescent="0.25">
      <c r="A39" s="5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7"/>
      <c r="M39" s="27"/>
    </row>
    <row r="40" spans="1:13" x14ac:dyDescent="0.25">
      <c r="A40" s="5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1:13" s="49" customFormat="1" x14ac:dyDescent="0.25">
      <c r="A41" s="1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25">
      <c r="A43" s="50" t="s">
        <v>79</v>
      </c>
      <c r="B43" s="3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25">
      <c r="A44" s="50" t="s">
        <v>80</v>
      </c>
      <c r="B44" s="34"/>
      <c r="C44" s="34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25">
      <c r="A45" s="50" t="s">
        <v>81</v>
      </c>
      <c r="B45" s="34"/>
      <c r="C45" s="34"/>
      <c r="D45" s="34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25">
      <c r="A46" s="50" t="s">
        <v>82</v>
      </c>
      <c r="B46" s="34"/>
      <c r="C46" s="34"/>
      <c r="D46" s="34"/>
      <c r="E46" s="34"/>
      <c r="F46" s="27"/>
      <c r="G46" s="27"/>
      <c r="H46" s="27"/>
      <c r="I46" s="27"/>
      <c r="J46" s="27"/>
      <c r="K46" s="27"/>
      <c r="L46" s="27"/>
      <c r="M46" s="27"/>
    </row>
    <row r="47" spans="1:13" x14ac:dyDescent="0.25">
      <c r="A47" s="50" t="s">
        <v>83</v>
      </c>
      <c r="B47" s="34"/>
      <c r="C47" s="34"/>
      <c r="D47" s="34"/>
      <c r="E47" s="34"/>
      <c r="F47" s="34"/>
      <c r="G47" s="27"/>
      <c r="H47" s="27"/>
      <c r="I47" s="27"/>
      <c r="J47" s="27"/>
      <c r="K47" s="27"/>
      <c r="L47" s="27"/>
      <c r="M47" s="27"/>
    </row>
    <row r="48" spans="1:13" x14ac:dyDescent="0.25">
      <c r="A48" s="50" t="s">
        <v>84</v>
      </c>
      <c r="B48" s="34"/>
      <c r="C48" s="34"/>
      <c r="D48" s="34"/>
      <c r="E48" s="34"/>
      <c r="F48" s="34"/>
      <c r="G48" s="34"/>
      <c r="H48" s="27"/>
      <c r="I48" s="27"/>
      <c r="J48" s="27"/>
      <c r="K48" s="27"/>
      <c r="L48" s="27"/>
      <c r="M48" s="27"/>
    </row>
    <row r="49" spans="1:13" x14ac:dyDescent="0.25">
      <c r="A49" s="50" t="s">
        <v>85</v>
      </c>
      <c r="B49" s="34"/>
      <c r="C49" s="34"/>
      <c r="D49" s="34"/>
      <c r="E49" s="34"/>
      <c r="F49" s="34"/>
      <c r="G49" s="34"/>
      <c r="H49" s="34"/>
      <c r="I49" s="27"/>
      <c r="J49" s="27"/>
      <c r="K49" s="27"/>
      <c r="L49" s="27"/>
      <c r="M49" s="27"/>
    </row>
    <row r="50" spans="1:13" x14ac:dyDescent="0.25">
      <c r="A50" s="50" t="s">
        <v>86</v>
      </c>
      <c r="B50" s="34"/>
      <c r="C50" s="34"/>
      <c r="D50" s="34"/>
      <c r="E50" s="34"/>
      <c r="F50" s="34"/>
      <c r="G50" s="34"/>
      <c r="H50" s="34"/>
      <c r="I50" s="34"/>
      <c r="J50" s="27"/>
      <c r="K50" s="27"/>
      <c r="L50" s="27"/>
      <c r="M50" s="27"/>
    </row>
    <row r="51" spans="1:13" x14ac:dyDescent="0.25">
      <c r="A51" s="5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7"/>
      <c r="L51" s="27"/>
      <c r="M51" s="27"/>
    </row>
    <row r="52" spans="1:13" x14ac:dyDescent="0.25">
      <c r="A52" s="5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/>
      <c r="M52" s="27"/>
    </row>
    <row r="53" spans="1:13" x14ac:dyDescent="0.25">
      <c r="A53" s="5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27"/>
    </row>
    <row r="54" spans="1:13" x14ac:dyDescent="0.25">
      <c r="A54" s="33" t="s">
        <v>24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5">
      <c r="A56" s="50" t="s">
        <v>79</v>
      </c>
      <c r="B56" s="3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25">
      <c r="A57" s="50" t="s">
        <v>80</v>
      </c>
      <c r="B57" s="34"/>
      <c r="C57" s="34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25">
      <c r="A58" s="50" t="s">
        <v>81</v>
      </c>
      <c r="B58" s="34"/>
      <c r="C58" s="34"/>
      <c r="D58" s="34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25">
      <c r="A59" s="50" t="s">
        <v>82</v>
      </c>
      <c r="B59" s="34"/>
      <c r="C59" s="34"/>
      <c r="D59" s="34"/>
      <c r="E59" s="34"/>
      <c r="F59" s="27"/>
      <c r="G59" s="27"/>
      <c r="H59" s="27"/>
      <c r="I59" s="27"/>
      <c r="J59" s="27"/>
      <c r="K59" s="27"/>
      <c r="L59" s="27"/>
      <c r="M59" s="27"/>
    </row>
    <row r="60" spans="1:13" x14ac:dyDescent="0.25">
      <c r="A60" s="50" t="s">
        <v>83</v>
      </c>
      <c r="B60" s="34"/>
      <c r="C60" s="34"/>
      <c r="D60" s="34"/>
      <c r="E60" s="34"/>
      <c r="F60" s="34"/>
      <c r="G60" s="27"/>
      <c r="H60" s="27"/>
      <c r="I60" s="27"/>
      <c r="J60" s="27"/>
      <c r="K60" s="27"/>
      <c r="L60" s="27"/>
      <c r="M60" s="27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27"/>
      <c r="I61" s="27"/>
      <c r="J61" s="27"/>
      <c r="K61" s="27"/>
      <c r="L61" s="27"/>
      <c r="M61" s="27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27"/>
      <c r="J62" s="27"/>
      <c r="K62" s="27"/>
      <c r="L62" s="27"/>
      <c r="M62" s="27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27"/>
      <c r="L63" s="27"/>
      <c r="M63" s="27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27"/>
      <c r="M64" s="27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27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27"/>
    </row>
    <row r="69" spans="1:13" x14ac:dyDescent="0.25">
      <c r="A69" s="13" t="s">
        <v>26</v>
      </c>
      <c r="B69" s="4">
        <f>SUM(B2:B13,B29:B40,B42:B53)*BirimÜcret!B42</f>
        <v>0</v>
      </c>
      <c r="C69" s="4">
        <f>SUM(C2:C13,C29:C40,C42:C53)*BirimÜcret!C42</f>
        <v>0</v>
      </c>
      <c r="D69" s="4">
        <f>SUM(D2:D13,D29:D40,D42:D53)*BirimÜcret!D42</f>
        <v>0</v>
      </c>
      <c r="E69" s="4">
        <f>SUM(E2:E13,E29:E40,E42:E53)*BirimÜcret!E42</f>
        <v>0</v>
      </c>
      <c r="F69" s="4">
        <f>SUM(F2:F13,F29:F40,F42:F53)*BirimÜcret!F42</f>
        <v>0</v>
      </c>
      <c r="G69" s="4">
        <f>SUM(G2:G13,G29:G40,G42:G53)*BirimÜcret!G42</f>
        <v>0</v>
      </c>
      <c r="H69" s="4">
        <f>SUM(H2:H13,H29:H40,H42:H53)*BirimÜcret!H42</f>
        <v>0</v>
      </c>
      <c r="I69" s="4">
        <f>SUM(I2:I13,I29:I40,I42:I53)*BirimÜcret!I42</f>
        <v>0</v>
      </c>
      <c r="J69" s="4">
        <f>SUM(J2:J13,J29:J40,J42:J53)*BirimÜcret!J42</f>
        <v>0</v>
      </c>
      <c r="K69" s="4">
        <f>SUM(K2:K13,K29:K40,K42:K53)*BirimÜcret!K42</f>
        <v>0</v>
      </c>
      <c r="L69" s="4">
        <f>SUM(L2:L13,L29:L40,L42:L53)*BirimÜcret!L42</f>
        <v>0</v>
      </c>
      <c r="M69" s="4">
        <f>SUM(M2:M13,M29:M40,M42:M53)*BirimÜcret!M42</f>
        <v>0</v>
      </c>
    </row>
    <row r="70" spans="1:13" x14ac:dyDescent="0.25">
      <c r="A70" s="13" t="s">
        <v>27</v>
      </c>
      <c r="B70" s="4">
        <f>SUM(B55:B66)*BirimÜcret!B43</f>
        <v>0</v>
      </c>
      <c r="C70" s="4">
        <f>SUM(C55:C66)*BirimÜcret!C43</f>
        <v>0</v>
      </c>
      <c r="D70" s="4">
        <f>SUM(D55:D66)*BirimÜcret!D43</f>
        <v>0</v>
      </c>
      <c r="E70" s="4">
        <f>SUM(E55:E66)*BirimÜcret!E43</f>
        <v>0</v>
      </c>
      <c r="F70" s="4">
        <f>SUM(F55:F66)*BirimÜcret!F43</f>
        <v>0</v>
      </c>
      <c r="G70" s="4">
        <f>SUM(G55:G66)*BirimÜcret!G43</f>
        <v>0</v>
      </c>
      <c r="H70" s="4">
        <f>SUM(H55:H66)*BirimÜcret!H43</f>
        <v>0</v>
      </c>
      <c r="I70" s="4">
        <f>SUM(I55:I66)*BirimÜcret!I43</f>
        <v>0</v>
      </c>
      <c r="J70" s="4">
        <f>SUM(J55:J66)*BirimÜcret!J43</f>
        <v>0</v>
      </c>
      <c r="K70" s="4">
        <f>SUM(K55:K66)*BirimÜcret!K43</f>
        <v>0</v>
      </c>
      <c r="L70" s="4">
        <f>SUM(L55:L66)*BirimÜcret!L43</f>
        <v>0</v>
      </c>
      <c r="M70" s="4">
        <f>SUM(M55:M66)*BirimÜcret!M43</f>
        <v>0</v>
      </c>
    </row>
  </sheetData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O66"/>
  <sheetViews>
    <sheetView workbookViewId="0">
      <selection activeCell="D5" sqref="D5"/>
    </sheetView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5" s="47" customFormat="1" x14ac:dyDescent="0.25">
      <c r="A1" s="25" t="s">
        <v>50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5" x14ac:dyDescent="0.25">
      <c r="A2" s="50" t="s">
        <v>78</v>
      </c>
      <c r="B2" s="34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  <c r="O2" s="48"/>
    </row>
    <row r="3" spans="1:15" x14ac:dyDescent="0.25">
      <c r="A3" s="50" t="s">
        <v>79</v>
      </c>
      <c r="B3" s="34"/>
      <c r="C3" s="34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  <c r="O3" s="48"/>
    </row>
    <row r="4" spans="1:15" x14ac:dyDescent="0.25">
      <c r="A4" s="50" t="s">
        <v>80</v>
      </c>
      <c r="B4" s="34"/>
      <c r="C4" s="34"/>
      <c r="D4" s="34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  <c r="O4" s="48"/>
    </row>
    <row r="5" spans="1:15" x14ac:dyDescent="0.25">
      <c r="A5" s="50" t="s">
        <v>81</v>
      </c>
      <c r="B5" s="34"/>
      <c r="C5" s="34"/>
      <c r="D5" s="34"/>
      <c r="E5" s="34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O5" s="48"/>
    </row>
    <row r="6" spans="1:15" x14ac:dyDescent="0.25">
      <c r="A6" s="50" t="s">
        <v>82</v>
      </c>
      <c r="B6" s="34"/>
      <c r="C6" s="34"/>
      <c r="D6" s="34"/>
      <c r="E6" s="34"/>
      <c r="F6" s="34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O6" s="48"/>
    </row>
    <row r="7" spans="1:15" x14ac:dyDescent="0.25">
      <c r="A7" s="50" t="s">
        <v>83</v>
      </c>
      <c r="B7" s="34"/>
      <c r="C7" s="34"/>
      <c r="D7" s="34"/>
      <c r="E7" s="34"/>
      <c r="F7" s="34"/>
      <c r="G7" s="34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O7" s="48"/>
    </row>
    <row r="8" spans="1:15" x14ac:dyDescent="0.25">
      <c r="A8" s="50" t="s">
        <v>84</v>
      </c>
      <c r="B8" s="34"/>
      <c r="C8" s="34"/>
      <c r="D8" s="34"/>
      <c r="E8" s="34"/>
      <c r="F8" s="34"/>
      <c r="G8" s="34"/>
      <c r="H8" s="34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  <c r="O8" s="48"/>
    </row>
    <row r="9" spans="1:15" x14ac:dyDescent="0.25">
      <c r="A9" s="50" t="s">
        <v>85</v>
      </c>
      <c r="B9" s="34"/>
      <c r="C9" s="34"/>
      <c r="D9" s="34"/>
      <c r="E9" s="34"/>
      <c r="F9" s="34"/>
      <c r="G9" s="34"/>
      <c r="H9" s="34"/>
      <c r="I9" s="34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  <c r="O9" s="48"/>
    </row>
    <row r="10" spans="1:15" x14ac:dyDescent="0.25">
      <c r="A10" s="50" t="s">
        <v>86</v>
      </c>
      <c r="B10" s="34"/>
      <c r="C10" s="34"/>
      <c r="D10" s="34"/>
      <c r="E10" s="34"/>
      <c r="F10" s="34"/>
      <c r="G10" s="34"/>
      <c r="H10" s="34"/>
      <c r="I10" s="34"/>
      <c r="J10" s="34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O10" s="48"/>
    </row>
    <row r="11" spans="1:15" x14ac:dyDescent="0.25">
      <c r="A11" s="5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34">
        <f>K25-(K38+K51+K64)</f>
        <v>0</v>
      </c>
      <c r="L11" s="34">
        <f t="shared" si="0"/>
        <v>0</v>
      </c>
      <c r="M11" s="34">
        <f t="shared" si="0"/>
        <v>0</v>
      </c>
      <c r="O11" s="48"/>
    </row>
    <row r="12" spans="1:15" x14ac:dyDescent="0.25">
      <c r="A12" s="5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>
        <f>L26-(L39+L52+L65)</f>
        <v>0</v>
      </c>
      <c r="M12" s="34">
        <f>L12-(M39+M52+M65)</f>
        <v>0</v>
      </c>
      <c r="O12" s="48"/>
    </row>
    <row r="13" spans="1:15" x14ac:dyDescent="0.25">
      <c r="A13" s="5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  <c r="O13" s="48"/>
    </row>
    <row r="14" spans="1:15" x14ac:dyDescent="0.25">
      <c r="A14" s="28" t="s">
        <v>8</v>
      </c>
      <c r="B14" s="29">
        <f t="shared" ref="B14:M14" si="1">SUM(B2:B13)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5" spans="1:15" s="47" customFormat="1" x14ac:dyDescent="0.25">
      <c r="A15" s="25" t="s">
        <v>51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5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O16" s="48"/>
    </row>
    <row r="17" spans="1:15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  <c r="O17" s="48"/>
    </row>
    <row r="18" spans="1:15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  <c r="O18" s="48"/>
    </row>
    <row r="19" spans="1:15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  <c r="O19" s="48"/>
    </row>
    <row r="20" spans="1:15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  <c r="O20" s="48"/>
    </row>
    <row r="21" spans="1:15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  <c r="O21" s="48"/>
    </row>
    <row r="22" spans="1:15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  <c r="O22" s="48"/>
    </row>
    <row r="23" spans="1:15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  <c r="O23" s="48"/>
    </row>
    <row r="24" spans="1:15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  <c r="O24" s="48"/>
    </row>
    <row r="25" spans="1:15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  <c r="O25" s="48"/>
    </row>
    <row r="26" spans="1:15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  <c r="O26" s="48"/>
    </row>
    <row r="27" spans="1:15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  <c r="O27" s="48"/>
    </row>
    <row r="28" spans="1:15" s="49" customFormat="1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5" x14ac:dyDescent="0.25">
      <c r="A29" s="50" t="s">
        <v>78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5" x14ac:dyDescent="0.25">
      <c r="A30" s="50" t="s">
        <v>79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5" x14ac:dyDescent="0.25">
      <c r="A31" s="50" t="s">
        <v>80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5" x14ac:dyDescent="0.25">
      <c r="A32" s="50" t="s">
        <v>81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50" t="s">
        <v>82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50" t="s">
        <v>83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50" t="s">
        <v>84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50" t="s">
        <v>85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50" t="s">
        <v>86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5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5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5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s="49" customFormat="1" x14ac:dyDescent="0.25">
      <c r="A41" s="1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50" t="s">
        <v>79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50" t="s">
        <v>80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50" t="s">
        <v>81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50" t="s">
        <v>82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3" x14ac:dyDescent="0.25">
      <c r="A47" s="50" t="s">
        <v>83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3" x14ac:dyDescent="0.25">
      <c r="A48" s="50" t="s">
        <v>84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 x14ac:dyDescent="0.25">
      <c r="A49" s="50" t="s">
        <v>85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50" t="s">
        <v>86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5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5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A53" s="5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24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50" t="s">
        <v>79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50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50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50" t="s">
        <v>82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50" t="s">
        <v>83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</sheetData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M68"/>
  <sheetViews>
    <sheetView workbookViewId="0">
      <selection activeCell="C7" sqref="C7"/>
    </sheetView>
  </sheetViews>
  <sheetFormatPr defaultRowHeight="15" x14ac:dyDescent="0.25"/>
  <cols>
    <col min="1" max="1" width="54.28515625" customWidth="1"/>
    <col min="2" max="13" width="10.85546875" customWidth="1"/>
  </cols>
  <sheetData>
    <row r="1" spans="1:13" s="6" customFormat="1" x14ac:dyDescent="0.25">
      <c r="A1" s="25" t="s">
        <v>50</v>
      </c>
      <c r="B1" s="36" t="s">
        <v>54</v>
      </c>
      <c r="C1" s="36" t="s">
        <v>55</v>
      </c>
      <c r="D1" s="36" t="s">
        <v>56</v>
      </c>
      <c r="E1" s="36" t="s">
        <v>57</v>
      </c>
      <c r="F1" s="36" t="s">
        <v>58</v>
      </c>
      <c r="G1" s="36" t="s">
        <v>59</v>
      </c>
      <c r="H1" s="36" t="s">
        <v>60</v>
      </c>
      <c r="I1" s="36" t="s">
        <v>61</v>
      </c>
      <c r="J1" s="36" t="s">
        <v>62</v>
      </c>
      <c r="K1" s="36" t="s">
        <v>63</v>
      </c>
      <c r="L1" s="36" t="s">
        <v>64</v>
      </c>
      <c r="M1" s="36" t="s">
        <v>65</v>
      </c>
    </row>
    <row r="2" spans="1:13" s="6" customFormat="1" x14ac:dyDescent="0.25">
      <c r="A2" s="59" t="s">
        <v>78</v>
      </c>
      <c r="B2" s="34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</row>
    <row r="3" spans="1:13" s="30" customFormat="1" x14ac:dyDescent="0.25">
      <c r="A3" s="59" t="s">
        <v>79</v>
      </c>
      <c r="B3" s="34"/>
      <c r="C3" s="34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</row>
    <row r="4" spans="1:13" x14ac:dyDescent="0.25">
      <c r="A4" s="59" t="s">
        <v>80</v>
      </c>
      <c r="B4" s="34"/>
      <c r="C4" s="34"/>
      <c r="D4" s="34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x14ac:dyDescent="0.25">
      <c r="A5" s="59" t="s">
        <v>81</v>
      </c>
      <c r="B5" s="34"/>
      <c r="C5" s="34"/>
      <c r="D5" s="34"/>
      <c r="E5" s="34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x14ac:dyDescent="0.25">
      <c r="A6" s="59" t="s">
        <v>82</v>
      </c>
      <c r="B6" s="34"/>
      <c r="C6" s="34"/>
      <c r="D6" s="34"/>
      <c r="E6" s="34"/>
      <c r="F6" s="34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</row>
    <row r="7" spans="1:13" x14ac:dyDescent="0.25">
      <c r="A7" s="59" t="s">
        <v>83</v>
      </c>
      <c r="B7" s="34"/>
      <c r="C7" s="34"/>
      <c r="D7" s="34"/>
      <c r="E7" s="34"/>
      <c r="F7" s="34"/>
      <c r="G7" s="34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</row>
    <row r="8" spans="1:13" x14ac:dyDescent="0.25">
      <c r="A8" s="59" t="s">
        <v>84</v>
      </c>
      <c r="B8" s="34"/>
      <c r="C8" s="34"/>
      <c r="D8" s="34"/>
      <c r="E8" s="34"/>
      <c r="F8" s="34"/>
      <c r="G8" s="34"/>
      <c r="H8" s="34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</row>
    <row r="9" spans="1:13" x14ac:dyDescent="0.25">
      <c r="A9" s="59" t="s">
        <v>85</v>
      </c>
      <c r="B9" s="34"/>
      <c r="C9" s="34"/>
      <c r="D9" s="34"/>
      <c r="E9" s="34"/>
      <c r="F9" s="34"/>
      <c r="G9" s="34"/>
      <c r="H9" s="34"/>
      <c r="I9" s="34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x14ac:dyDescent="0.25">
      <c r="A10" s="59" t="s">
        <v>86</v>
      </c>
      <c r="B10" s="34"/>
      <c r="C10" s="34"/>
      <c r="D10" s="34"/>
      <c r="E10" s="34"/>
      <c r="F10" s="34"/>
      <c r="G10" s="34"/>
      <c r="H10" s="34"/>
      <c r="I10" s="34"/>
      <c r="J10" s="34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</row>
    <row r="11" spans="1:13" x14ac:dyDescent="0.25">
      <c r="A11" s="59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34">
        <f>K25-(K38+K51+K64)</f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59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>
        <f>L26-(L39+L52+L65)</f>
        <v>0</v>
      </c>
      <c r="M12" s="34">
        <f>L12-(M39+M52+M65)</f>
        <v>0</v>
      </c>
    </row>
    <row r="13" spans="1:13" x14ac:dyDescent="0.25">
      <c r="A13" s="59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</row>
    <row r="14" spans="1:13" x14ac:dyDescent="0.25">
      <c r="A14" s="28" t="s">
        <v>8</v>
      </c>
      <c r="B14" s="29">
        <f t="shared" ref="B14:M14" si="1">SUM(B2:B13)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5" spans="1:13" x14ac:dyDescent="0.25">
      <c r="A15" s="25" t="s">
        <v>51</v>
      </c>
      <c r="B15" s="36" t="s">
        <v>54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60</v>
      </c>
      <c r="I15" s="36" t="s">
        <v>61</v>
      </c>
      <c r="J15" s="36" t="s">
        <v>62</v>
      </c>
      <c r="K15" s="36" t="s">
        <v>63</v>
      </c>
      <c r="L15" s="36" t="s">
        <v>64</v>
      </c>
      <c r="M15" s="36" t="s">
        <v>65</v>
      </c>
    </row>
    <row r="16" spans="1:13" x14ac:dyDescent="0.25">
      <c r="A16" s="59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59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59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s="30" customFormat="1" x14ac:dyDescent="0.25">
      <c r="A19" s="59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59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s="30" customFormat="1" x14ac:dyDescent="0.25">
      <c r="A21" s="59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59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59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59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59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59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59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x14ac:dyDescent="0.25">
      <c r="A28" s="1" t="s">
        <v>1</v>
      </c>
      <c r="B28" s="36" t="s">
        <v>54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6" t="s">
        <v>60</v>
      </c>
      <c r="I28" s="36" t="s">
        <v>61</v>
      </c>
      <c r="J28" s="36" t="s">
        <v>62</v>
      </c>
      <c r="K28" s="36" t="s">
        <v>63</v>
      </c>
      <c r="L28" s="36" t="s">
        <v>64</v>
      </c>
      <c r="M28" s="36" t="s">
        <v>65</v>
      </c>
    </row>
    <row r="29" spans="1:13" x14ac:dyDescent="0.25">
      <c r="A29" s="59" t="s">
        <v>78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59" t="s">
        <v>79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59" t="s">
        <v>80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59" t="s">
        <v>81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59" t="s">
        <v>82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59" t="s">
        <v>83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59" t="s">
        <v>84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59" t="s">
        <v>85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59" t="s">
        <v>86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59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59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59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1" t="s">
        <v>2</v>
      </c>
      <c r="B41" s="36" t="s">
        <v>54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6" t="s">
        <v>60</v>
      </c>
      <c r="I41" s="36" t="s">
        <v>61</v>
      </c>
      <c r="J41" s="36" t="s">
        <v>62</v>
      </c>
      <c r="K41" s="36" t="s">
        <v>63</v>
      </c>
      <c r="L41" s="36" t="s">
        <v>64</v>
      </c>
      <c r="M41" s="36" t="s">
        <v>65</v>
      </c>
    </row>
    <row r="42" spans="1:13" x14ac:dyDescent="0.25">
      <c r="A42" s="59" t="s">
        <v>78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59" t="s">
        <v>79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59" t="s">
        <v>80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59" t="s">
        <v>81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59" t="s">
        <v>82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3" x14ac:dyDescent="0.25">
      <c r="A47" s="59" t="s">
        <v>83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3" x14ac:dyDescent="0.25">
      <c r="A48" s="59" t="s">
        <v>84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 x14ac:dyDescent="0.25">
      <c r="A49" s="59" t="s">
        <v>85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59" t="s">
        <v>86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59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59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A53" s="59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21</v>
      </c>
      <c r="B54" s="36" t="s">
        <v>54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60</v>
      </c>
      <c r="I54" s="36" t="s">
        <v>61</v>
      </c>
      <c r="J54" s="36" t="s">
        <v>62</v>
      </c>
      <c r="K54" s="36" t="s">
        <v>63</v>
      </c>
      <c r="L54" s="36" t="s">
        <v>64</v>
      </c>
      <c r="M54" s="36" t="s">
        <v>65</v>
      </c>
    </row>
    <row r="55" spans="1:13" x14ac:dyDescent="0.25">
      <c r="A55" s="59" t="s">
        <v>78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59" t="s">
        <v>79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59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59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59" t="s">
        <v>82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59" t="s">
        <v>83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59" t="s">
        <v>84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59" t="s">
        <v>85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x14ac:dyDescent="0.25">
      <c r="A63" s="59" t="s">
        <v>86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3" x14ac:dyDescent="0.25">
      <c r="A64" s="59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59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59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35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x14ac:dyDescent="0.25">
      <c r="A68" s="35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</sheetData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M69"/>
  <sheetViews>
    <sheetView workbookViewId="0">
      <selection activeCell="C70" sqref="C70"/>
    </sheetView>
  </sheetViews>
  <sheetFormatPr defaultRowHeight="15" x14ac:dyDescent="0.25"/>
  <cols>
    <col min="1" max="1" width="54.28515625" customWidth="1"/>
    <col min="2" max="13" width="10.85546875" customWidth="1"/>
  </cols>
  <sheetData>
    <row r="1" spans="1:13" s="6" customFormat="1" x14ac:dyDescent="0.25">
      <c r="A1" s="25" t="s">
        <v>50</v>
      </c>
      <c r="B1" s="36" t="s">
        <v>54</v>
      </c>
      <c r="C1" s="36" t="s">
        <v>55</v>
      </c>
      <c r="D1" s="36" t="s">
        <v>56</v>
      </c>
      <c r="E1" s="36" t="s">
        <v>57</v>
      </c>
      <c r="F1" s="36" t="s">
        <v>58</v>
      </c>
      <c r="G1" s="36" t="s">
        <v>59</v>
      </c>
      <c r="H1" s="36" t="s">
        <v>60</v>
      </c>
      <c r="I1" s="36" t="s">
        <v>61</v>
      </c>
      <c r="J1" s="36" t="s">
        <v>62</v>
      </c>
      <c r="K1" s="36" t="s">
        <v>63</v>
      </c>
      <c r="L1" s="36" t="s">
        <v>64</v>
      </c>
      <c r="M1" s="36" t="s">
        <v>65</v>
      </c>
    </row>
    <row r="2" spans="1:13" s="6" customFormat="1" x14ac:dyDescent="0.25">
      <c r="A2" s="59" t="s">
        <v>78</v>
      </c>
      <c r="B2" s="27">
        <f>B16-(B29+B42+B55)</f>
        <v>0</v>
      </c>
      <c r="C2" s="34">
        <f>B2-(C29+C42+C55)</f>
        <v>0</v>
      </c>
      <c r="D2" s="34">
        <f>C2-(D29+D42+D55)</f>
        <v>0</v>
      </c>
      <c r="E2" s="34">
        <f t="shared" ref="E2:M11" si="0">D2-(E29+E42+E55)</f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</row>
    <row r="3" spans="1:13" s="30" customFormat="1" x14ac:dyDescent="0.25">
      <c r="A3" s="59" t="s">
        <v>79</v>
      </c>
      <c r="B3" s="34"/>
      <c r="C3" s="27">
        <f>C17-(C30+C43+C56)</f>
        <v>0</v>
      </c>
      <c r="D3" s="34">
        <f>C3-(D30+D43+D56)</f>
        <v>0</v>
      </c>
      <c r="E3" s="34">
        <f t="shared" si="0"/>
        <v>0</v>
      </c>
      <c r="F3" s="34">
        <f t="shared" si="0"/>
        <v>0</v>
      </c>
      <c r="G3" s="34">
        <f t="shared" si="0"/>
        <v>0</v>
      </c>
      <c r="H3" s="34">
        <f t="shared" si="0"/>
        <v>0</v>
      </c>
      <c r="I3" s="34">
        <f t="shared" si="0"/>
        <v>0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34">
        <f t="shared" si="0"/>
        <v>0</v>
      </c>
    </row>
    <row r="4" spans="1:13" x14ac:dyDescent="0.25">
      <c r="A4" s="59" t="s">
        <v>80</v>
      </c>
      <c r="B4" s="34"/>
      <c r="C4" s="34"/>
      <c r="D4" s="27">
        <f>D18-(D31+D44+D57)</f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</row>
    <row r="5" spans="1:13" x14ac:dyDescent="0.25">
      <c r="A5" s="59" t="s">
        <v>81</v>
      </c>
      <c r="B5" s="34"/>
      <c r="C5" s="34"/>
      <c r="D5" s="34"/>
      <c r="E5" s="27">
        <f>E19-(E32+E45+E58)</f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</row>
    <row r="6" spans="1:13" x14ac:dyDescent="0.25">
      <c r="A6" s="59" t="s">
        <v>82</v>
      </c>
      <c r="B6" s="34"/>
      <c r="C6" s="34"/>
      <c r="D6" s="34"/>
      <c r="E6" s="34"/>
      <c r="F6" s="27">
        <f>F20-(F33+F46+F59)</f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</row>
    <row r="7" spans="1:13" x14ac:dyDescent="0.25">
      <c r="A7" s="59" t="s">
        <v>83</v>
      </c>
      <c r="B7" s="34"/>
      <c r="C7" s="34"/>
      <c r="D7" s="34"/>
      <c r="E7" s="34"/>
      <c r="F7" s="34"/>
      <c r="G7" s="27">
        <f>G21-(G34+G47+G60)</f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</row>
    <row r="8" spans="1:13" x14ac:dyDescent="0.25">
      <c r="A8" s="59" t="s">
        <v>84</v>
      </c>
      <c r="B8" s="34"/>
      <c r="C8" s="34"/>
      <c r="D8" s="34"/>
      <c r="E8" s="34"/>
      <c r="F8" s="34"/>
      <c r="G8" s="34"/>
      <c r="H8" s="27">
        <f>H22-(H35+H48+H61)</f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</row>
    <row r="9" spans="1:13" x14ac:dyDescent="0.25">
      <c r="A9" s="59" t="s">
        <v>85</v>
      </c>
      <c r="B9" s="34"/>
      <c r="C9" s="34"/>
      <c r="D9" s="34"/>
      <c r="E9" s="34"/>
      <c r="F9" s="34"/>
      <c r="G9" s="34"/>
      <c r="H9" s="34"/>
      <c r="I9" s="27">
        <f>I23-(I36+I49+I62)</f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x14ac:dyDescent="0.25">
      <c r="A10" s="59" t="s">
        <v>86</v>
      </c>
      <c r="B10" s="34"/>
      <c r="C10" s="34"/>
      <c r="D10" s="34"/>
      <c r="E10" s="34"/>
      <c r="F10" s="34"/>
      <c r="G10" s="34"/>
      <c r="H10" s="34"/>
      <c r="I10" s="34"/>
      <c r="J10" s="27">
        <f>J24-(J37+J50+J63)</f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</row>
    <row r="11" spans="1:13" x14ac:dyDescent="0.25">
      <c r="A11" s="59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27">
        <f>K25-(K38+K51+K64)</f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59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7">
        <f>L26-(L39+L52+L65)</f>
        <v>0</v>
      </c>
      <c r="M12" s="34">
        <f>L12-(M39+M52+M65)</f>
        <v>0</v>
      </c>
    </row>
    <row r="13" spans="1:13" x14ac:dyDescent="0.25">
      <c r="A13" s="59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7">
        <f>M27-(M40+M53+M66)</f>
        <v>0</v>
      </c>
    </row>
    <row r="14" spans="1:13" x14ac:dyDescent="0.25">
      <c r="A14" s="28" t="s">
        <v>8</v>
      </c>
      <c r="B14" s="29">
        <f t="shared" ref="B14:M14" si="1">SUM(B2:B13)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  <row r="15" spans="1:13" x14ac:dyDescent="0.25">
      <c r="A15" s="25" t="s">
        <v>51</v>
      </c>
      <c r="B15" s="36" t="s">
        <v>54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60</v>
      </c>
      <c r="I15" s="36" t="s">
        <v>61</v>
      </c>
      <c r="J15" s="36" t="s">
        <v>62</v>
      </c>
      <c r="K15" s="36" t="s">
        <v>63</v>
      </c>
      <c r="L15" s="36" t="s">
        <v>64</v>
      </c>
      <c r="M15" s="36" t="s">
        <v>65</v>
      </c>
    </row>
    <row r="16" spans="1:13" x14ac:dyDescent="0.25">
      <c r="A16" s="59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59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59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s="30" customFormat="1" x14ac:dyDescent="0.25">
      <c r="A19" s="59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59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s="30" customFormat="1" x14ac:dyDescent="0.25">
      <c r="A21" s="59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59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59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59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59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59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59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x14ac:dyDescent="0.25">
      <c r="A28" s="1" t="s">
        <v>1</v>
      </c>
      <c r="B28" s="36" t="s">
        <v>54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6" t="s">
        <v>60</v>
      </c>
      <c r="I28" s="36" t="s">
        <v>61</v>
      </c>
      <c r="J28" s="36" t="s">
        <v>62</v>
      </c>
      <c r="K28" s="36" t="s">
        <v>63</v>
      </c>
      <c r="L28" s="36" t="s">
        <v>64</v>
      </c>
      <c r="M28" s="36" t="s">
        <v>65</v>
      </c>
    </row>
    <row r="29" spans="1:13" x14ac:dyDescent="0.25">
      <c r="A29" s="59" t="s">
        <v>78</v>
      </c>
      <c r="B29" s="2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59" t="s">
        <v>79</v>
      </c>
      <c r="B30" s="34"/>
      <c r="C30" s="27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59" t="s">
        <v>80</v>
      </c>
      <c r="B31" s="34"/>
      <c r="C31" s="34"/>
      <c r="D31" s="27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59" t="s">
        <v>81</v>
      </c>
      <c r="B32" s="34"/>
      <c r="C32" s="34"/>
      <c r="D32" s="34"/>
      <c r="E32" s="27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59" t="s">
        <v>82</v>
      </c>
      <c r="B33" s="34"/>
      <c r="C33" s="34"/>
      <c r="D33" s="34"/>
      <c r="E33" s="34"/>
      <c r="F33" s="27"/>
      <c r="G33" s="34"/>
      <c r="H33" s="34"/>
      <c r="I33" s="34"/>
      <c r="J33" s="34"/>
      <c r="K33" s="34"/>
      <c r="L33" s="34"/>
      <c r="M33" s="34"/>
    </row>
    <row r="34" spans="1:13" x14ac:dyDescent="0.25">
      <c r="A34" s="59" t="s">
        <v>83</v>
      </c>
      <c r="B34" s="34"/>
      <c r="C34" s="34"/>
      <c r="D34" s="34"/>
      <c r="E34" s="34"/>
      <c r="F34" s="34"/>
      <c r="G34" s="27"/>
      <c r="H34" s="34"/>
      <c r="I34" s="34"/>
      <c r="J34" s="34"/>
      <c r="K34" s="34"/>
      <c r="L34" s="34"/>
      <c r="M34" s="34"/>
    </row>
    <row r="35" spans="1:13" x14ac:dyDescent="0.25">
      <c r="A35" s="59" t="s">
        <v>84</v>
      </c>
      <c r="B35" s="34"/>
      <c r="C35" s="34"/>
      <c r="D35" s="34"/>
      <c r="E35" s="34"/>
      <c r="F35" s="34"/>
      <c r="G35" s="34"/>
      <c r="H35" s="27"/>
      <c r="I35" s="34"/>
      <c r="J35" s="34"/>
      <c r="K35" s="34"/>
      <c r="L35" s="34"/>
      <c r="M35" s="34"/>
    </row>
    <row r="36" spans="1:13" x14ac:dyDescent="0.25">
      <c r="A36" s="59" t="s">
        <v>85</v>
      </c>
      <c r="B36" s="34"/>
      <c r="C36" s="34"/>
      <c r="D36" s="34"/>
      <c r="E36" s="34"/>
      <c r="F36" s="34"/>
      <c r="G36" s="34"/>
      <c r="H36" s="34"/>
      <c r="I36" s="27"/>
      <c r="J36" s="34"/>
      <c r="K36" s="34"/>
      <c r="L36" s="34"/>
      <c r="M36" s="34"/>
    </row>
    <row r="37" spans="1:13" x14ac:dyDescent="0.25">
      <c r="A37" s="59" t="s">
        <v>86</v>
      </c>
      <c r="B37" s="34"/>
      <c r="C37" s="34"/>
      <c r="D37" s="34"/>
      <c r="E37" s="34"/>
      <c r="F37" s="34"/>
      <c r="G37" s="34"/>
      <c r="H37" s="34"/>
      <c r="I37" s="34"/>
      <c r="J37" s="27"/>
      <c r="K37" s="34"/>
      <c r="L37" s="34"/>
      <c r="M37" s="34"/>
    </row>
    <row r="38" spans="1:13" x14ac:dyDescent="0.25">
      <c r="A38" s="59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27"/>
      <c r="L38" s="34"/>
      <c r="M38" s="34"/>
    </row>
    <row r="39" spans="1:13" x14ac:dyDescent="0.25">
      <c r="A39" s="59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7"/>
      <c r="M39" s="34"/>
    </row>
    <row r="40" spans="1:13" x14ac:dyDescent="0.25">
      <c r="A40" s="59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1:13" x14ac:dyDescent="0.25">
      <c r="A41" s="1" t="s">
        <v>2</v>
      </c>
      <c r="B41" s="36" t="s">
        <v>54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6" t="s">
        <v>60</v>
      </c>
      <c r="I41" s="36" t="s">
        <v>61</v>
      </c>
      <c r="J41" s="36" t="s">
        <v>62</v>
      </c>
      <c r="K41" s="36" t="s">
        <v>63</v>
      </c>
      <c r="L41" s="36" t="s">
        <v>64</v>
      </c>
      <c r="M41" s="36" t="s">
        <v>65</v>
      </c>
    </row>
    <row r="42" spans="1:13" x14ac:dyDescent="0.25">
      <c r="A42" s="59" t="s">
        <v>78</v>
      </c>
      <c r="B42" s="27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25">
      <c r="A43" s="59" t="s">
        <v>79</v>
      </c>
      <c r="B43" s="34"/>
      <c r="C43" s="27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59" t="s">
        <v>80</v>
      </c>
      <c r="B44" s="34"/>
      <c r="C44" s="34"/>
      <c r="D44" s="27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59" t="s">
        <v>81</v>
      </c>
      <c r="B45" s="34"/>
      <c r="C45" s="34"/>
      <c r="D45" s="34"/>
      <c r="E45" s="27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59" t="s">
        <v>82</v>
      </c>
      <c r="B46" s="34"/>
      <c r="C46" s="34"/>
      <c r="D46" s="34"/>
      <c r="E46" s="34"/>
      <c r="F46" s="27"/>
      <c r="G46" s="34"/>
      <c r="H46" s="34"/>
      <c r="I46" s="34"/>
      <c r="J46" s="34"/>
      <c r="K46" s="34"/>
      <c r="L46" s="34"/>
      <c r="M46" s="34"/>
    </row>
    <row r="47" spans="1:13" x14ac:dyDescent="0.25">
      <c r="A47" s="59" t="s">
        <v>83</v>
      </c>
      <c r="B47" s="34"/>
      <c r="C47" s="34"/>
      <c r="D47" s="34"/>
      <c r="E47" s="34"/>
      <c r="F47" s="34"/>
      <c r="G47" s="27"/>
      <c r="H47" s="34"/>
      <c r="I47" s="34"/>
      <c r="J47" s="34"/>
      <c r="K47" s="34"/>
      <c r="L47" s="34"/>
      <c r="M47" s="34"/>
    </row>
    <row r="48" spans="1:13" x14ac:dyDescent="0.25">
      <c r="A48" s="59" t="s">
        <v>84</v>
      </c>
      <c r="B48" s="34"/>
      <c r="C48" s="34"/>
      <c r="D48" s="34"/>
      <c r="E48" s="34"/>
      <c r="F48" s="34"/>
      <c r="G48" s="34"/>
      <c r="H48" s="27"/>
      <c r="I48" s="34"/>
      <c r="J48" s="34"/>
      <c r="K48" s="34"/>
      <c r="L48" s="34"/>
      <c r="M48" s="34"/>
    </row>
    <row r="49" spans="1:13" x14ac:dyDescent="0.25">
      <c r="A49" s="59" t="s">
        <v>85</v>
      </c>
      <c r="B49" s="34"/>
      <c r="C49" s="34"/>
      <c r="D49" s="34"/>
      <c r="E49" s="34"/>
      <c r="F49" s="34"/>
      <c r="G49" s="34"/>
      <c r="H49" s="34"/>
      <c r="I49" s="27"/>
      <c r="J49" s="34"/>
      <c r="K49" s="34"/>
      <c r="L49" s="34"/>
      <c r="M49" s="34"/>
    </row>
    <row r="50" spans="1:13" x14ac:dyDescent="0.25">
      <c r="A50" s="59" t="s">
        <v>86</v>
      </c>
      <c r="B50" s="34"/>
      <c r="C50" s="34"/>
      <c r="D50" s="34"/>
      <c r="E50" s="34"/>
      <c r="F50" s="34"/>
      <c r="G50" s="34"/>
      <c r="H50" s="34"/>
      <c r="I50" s="34"/>
      <c r="J50" s="27"/>
      <c r="K50" s="34"/>
      <c r="L50" s="34"/>
      <c r="M50" s="34"/>
    </row>
    <row r="51" spans="1:13" x14ac:dyDescent="0.25">
      <c r="A51" s="59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27"/>
      <c r="L51" s="34"/>
      <c r="M51" s="34"/>
    </row>
    <row r="52" spans="1:13" x14ac:dyDescent="0.25">
      <c r="A52" s="59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/>
      <c r="M52" s="34"/>
    </row>
    <row r="53" spans="1:13" x14ac:dyDescent="0.25">
      <c r="A53" s="59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27"/>
    </row>
    <row r="54" spans="1:13" x14ac:dyDescent="0.25">
      <c r="A54" s="33" t="s">
        <v>21</v>
      </c>
      <c r="B54" s="36" t="s">
        <v>54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60</v>
      </c>
      <c r="I54" s="36" t="s">
        <v>61</v>
      </c>
      <c r="J54" s="36" t="s">
        <v>62</v>
      </c>
      <c r="K54" s="36" t="s">
        <v>63</v>
      </c>
      <c r="L54" s="36" t="s">
        <v>64</v>
      </c>
      <c r="M54" s="36" t="s">
        <v>65</v>
      </c>
    </row>
    <row r="55" spans="1:13" x14ac:dyDescent="0.25">
      <c r="A55" s="59" t="s">
        <v>78</v>
      </c>
      <c r="B55" s="27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59" t="s">
        <v>79</v>
      </c>
      <c r="B56" s="34"/>
      <c r="C56" s="27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59" t="s">
        <v>80</v>
      </c>
      <c r="B57" s="34"/>
      <c r="C57" s="34"/>
      <c r="D57" s="27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59" t="s">
        <v>81</v>
      </c>
      <c r="B58" s="34"/>
      <c r="C58" s="34"/>
      <c r="D58" s="34"/>
      <c r="E58" s="27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59" t="s">
        <v>82</v>
      </c>
      <c r="B59" s="34"/>
      <c r="C59" s="34"/>
      <c r="D59" s="34"/>
      <c r="E59" s="34"/>
      <c r="F59" s="27"/>
      <c r="G59" s="34"/>
      <c r="H59" s="34"/>
      <c r="I59" s="34"/>
      <c r="J59" s="34"/>
      <c r="K59" s="34"/>
      <c r="L59" s="34"/>
      <c r="M59" s="34"/>
    </row>
    <row r="60" spans="1:13" x14ac:dyDescent="0.25">
      <c r="A60" s="59" t="s">
        <v>83</v>
      </c>
      <c r="B60" s="34"/>
      <c r="C60" s="34"/>
      <c r="D60" s="34"/>
      <c r="E60" s="34"/>
      <c r="F60" s="34"/>
      <c r="G60" s="27"/>
      <c r="H60" s="34"/>
      <c r="I60" s="34"/>
      <c r="J60" s="34"/>
      <c r="K60" s="34"/>
      <c r="L60" s="34"/>
      <c r="M60" s="34"/>
    </row>
    <row r="61" spans="1:13" x14ac:dyDescent="0.25">
      <c r="A61" s="59" t="s">
        <v>84</v>
      </c>
      <c r="B61" s="34"/>
      <c r="C61" s="34"/>
      <c r="D61" s="34"/>
      <c r="E61" s="34"/>
      <c r="F61" s="34"/>
      <c r="G61" s="34"/>
      <c r="H61" s="27"/>
      <c r="I61" s="34"/>
      <c r="J61" s="34"/>
      <c r="K61" s="34"/>
      <c r="L61" s="34"/>
      <c r="M61" s="34"/>
    </row>
    <row r="62" spans="1:13" x14ac:dyDescent="0.25">
      <c r="A62" s="59" t="s">
        <v>85</v>
      </c>
      <c r="B62" s="34"/>
      <c r="C62" s="34"/>
      <c r="D62" s="34"/>
      <c r="E62" s="34"/>
      <c r="F62" s="34"/>
      <c r="G62" s="34"/>
      <c r="H62" s="34"/>
      <c r="I62" s="27"/>
      <c r="J62" s="34"/>
      <c r="K62" s="34"/>
      <c r="L62" s="34"/>
      <c r="M62" s="34"/>
    </row>
    <row r="63" spans="1:13" x14ac:dyDescent="0.25">
      <c r="A63" s="59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34"/>
      <c r="L63" s="34"/>
      <c r="M63" s="34"/>
    </row>
    <row r="64" spans="1:13" x14ac:dyDescent="0.25">
      <c r="A64" s="59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34"/>
      <c r="M64" s="34"/>
    </row>
    <row r="65" spans="1:13" x14ac:dyDescent="0.25">
      <c r="A65" s="59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34"/>
    </row>
    <row r="66" spans="1:13" x14ac:dyDescent="0.25">
      <c r="A66" s="59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27"/>
    </row>
    <row r="67" spans="1:13" x14ac:dyDescent="0.25">
      <c r="A67" s="35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x14ac:dyDescent="0.25">
      <c r="A68" s="35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x14ac:dyDescent="0.25">
      <c r="A69" s="13" t="s">
        <v>27</v>
      </c>
      <c r="B69" s="4">
        <f>(B2+B29+B42+B55)*BirimÜcret!B43</f>
        <v>0</v>
      </c>
      <c r="C69" s="4">
        <f>(C3+C30+C43+C56)*BirimÜcret!C43</f>
        <v>0</v>
      </c>
      <c r="D69" s="4">
        <f>(D4+D31+D44+D57)*BirimÜcret!D43</f>
        <v>0</v>
      </c>
      <c r="E69" s="4">
        <f>(E5+E32+E45+E58)*BirimÜcret!E43</f>
        <v>0</v>
      </c>
      <c r="F69" s="4">
        <f>(F6+F33+F46+F59)*BirimÜcret!F43</f>
        <v>0</v>
      </c>
      <c r="G69" s="4">
        <f>(G7+G34+G47+G60)*BirimÜcret!G43</f>
        <v>0</v>
      </c>
      <c r="H69" s="4">
        <f>(H8+H35+H48+H61)*BirimÜcret!H43</f>
        <v>0</v>
      </c>
      <c r="I69" s="4">
        <f>(I9+I36+I49+I62)*BirimÜcret!I43</f>
        <v>0</v>
      </c>
      <c r="J69" s="4">
        <f>(J10+J37+J50+J63)*BirimÜcret!J43</f>
        <v>0</v>
      </c>
      <c r="K69" s="4">
        <f>(K11+K38+K51+K64)*BirimÜcret!K43</f>
        <v>0</v>
      </c>
      <c r="L69" s="4">
        <f>(L12+L39+L52+L65)*BirimÜcret!L43</f>
        <v>0</v>
      </c>
      <c r="M69" s="4">
        <f>(M13+M40+M53+M66)*BirimÜcret!M43</f>
        <v>0</v>
      </c>
    </row>
  </sheetData>
  <pageMargins left="0.7" right="0.7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7"/>
  <sheetViews>
    <sheetView workbookViewId="0">
      <selection activeCell="A55" sqref="A55:A66"/>
    </sheetView>
  </sheetViews>
  <sheetFormatPr defaultColWidth="9.140625" defaultRowHeight="15" x14ac:dyDescent="0.25"/>
  <cols>
    <col min="1" max="1" width="54.28515625" style="11" customWidth="1"/>
    <col min="2" max="13" width="10.85546875" style="6" customWidth="1"/>
    <col min="14" max="16384" width="9.140625" style="6"/>
  </cols>
  <sheetData>
    <row r="1" spans="1:13" s="51" customFormat="1" x14ac:dyDescent="0.25">
      <c r="A1" s="1" t="s">
        <v>42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3" x14ac:dyDescent="0.25">
      <c r="A2" s="50" t="s">
        <v>78</v>
      </c>
      <c r="B2" s="5">
        <f>B16-(B29+B42+B55)</f>
        <v>0</v>
      </c>
      <c r="C2" s="5">
        <f>B2-(C29+C42+C55)</f>
        <v>0</v>
      </c>
      <c r="D2" s="5">
        <f>C2-(D29+D42+D55)</f>
        <v>0</v>
      </c>
      <c r="E2" s="5">
        <f t="shared" ref="E2:M11" si="0">D2-(E29+E42+E55)</f>
        <v>0</v>
      </c>
      <c r="F2" s="5">
        <f t="shared" si="0"/>
        <v>0</v>
      </c>
      <c r="G2" s="5">
        <f t="shared" si="0"/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</row>
    <row r="3" spans="1:13" x14ac:dyDescent="0.25">
      <c r="A3" s="50" t="s">
        <v>79</v>
      </c>
      <c r="B3" s="5"/>
      <c r="C3" s="5">
        <f>C17-(C30+C43+C56)</f>
        <v>0</v>
      </c>
      <c r="D3" s="5">
        <f>C3-(D30+D43+D56)</f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</row>
    <row r="4" spans="1:13" x14ac:dyDescent="0.25">
      <c r="A4" s="50" t="s">
        <v>80</v>
      </c>
      <c r="B4" s="5"/>
      <c r="C4" s="5"/>
      <c r="D4" s="5">
        <f>D18-(D31+D44+D57)</f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</row>
    <row r="5" spans="1:13" x14ac:dyDescent="0.25">
      <c r="A5" s="50" t="s">
        <v>81</v>
      </c>
      <c r="B5" s="5"/>
      <c r="C5" s="5"/>
      <c r="D5" s="5"/>
      <c r="E5" s="5">
        <f>E19-(E32+E45+E58)</f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</row>
    <row r="6" spans="1:13" x14ac:dyDescent="0.25">
      <c r="A6" s="50" t="s">
        <v>82</v>
      </c>
      <c r="B6" s="5"/>
      <c r="C6" s="5"/>
      <c r="D6" s="5"/>
      <c r="E6" s="5"/>
      <c r="F6" s="5">
        <f>F20-(F33+F46+F59)</f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</row>
    <row r="7" spans="1:13" x14ac:dyDescent="0.25">
      <c r="A7" s="50" t="s">
        <v>83</v>
      </c>
      <c r="B7" s="5"/>
      <c r="C7" s="5"/>
      <c r="D7" s="5"/>
      <c r="E7" s="5"/>
      <c r="F7" s="5"/>
      <c r="G7" s="5">
        <f>G21-(G34+G47+G60)</f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</row>
    <row r="8" spans="1:13" x14ac:dyDescent="0.25">
      <c r="A8" s="50" t="s">
        <v>84</v>
      </c>
      <c r="B8" s="5"/>
      <c r="C8" s="5"/>
      <c r="D8" s="5"/>
      <c r="E8" s="5"/>
      <c r="F8" s="5"/>
      <c r="G8" s="5"/>
      <c r="H8" s="5">
        <f>H22-(H35+H48+H61)</f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</row>
    <row r="9" spans="1:13" x14ac:dyDescent="0.25">
      <c r="A9" s="50" t="s">
        <v>85</v>
      </c>
      <c r="B9" s="5"/>
      <c r="C9" s="5"/>
      <c r="D9" s="5"/>
      <c r="E9" s="5"/>
      <c r="F9" s="5"/>
      <c r="G9" s="5"/>
      <c r="H9" s="5"/>
      <c r="I9" s="5">
        <f>I23-(I36+I49+I62)</f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</row>
    <row r="10" spans="1:13" x14ac:dyDescent="0.25">
      <c r="A10" s="50" t="s">
        <v>86</v>
      </c>
      <c r="B10" s="5"/>
      <c r="C10" s="5"/>
      <c r="D10" s="5"/>
      <c r="E10" s="5"/>
      <c r="F10" s="5"/>
      <c r="G10" s="5"/>
      <c r="H10" s="5"/>
      <c r="I10" s="57"/>
      <c r="J10" s="5">
        <f>J24-(J37+J50+J63)</f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</row>
    <row r="11" spans="1:13" x14ac:dyDescent="0.25">
      <c r="A11" s="50" t="s">
        <v>87</v>
      </c>
      <c r="B11" s="5"/>
      <c r="C11" s="5"/>
      <c r="D11" s="5"/>
      <c r="E11" s="5"/>
      <c r="F11" s="5"/>
      <c r="G11" s="5"/>
      <c r="H11" s="5"/>
      <c r="I11" s="5"/>
      <c r="J11" s="5"/>
      <c r="K11" s="5">
        <f>K25-(K38+K51+K64)</f>
        <v>0</v>
      </c>
      <c r="L11" s="5">
        <f t="shared" si="0"/>
        <v>0</v>
      </c>
      <c r="M11" s="5">
        <f t="shared" si="0"/>
        <v>0</v>
      </c>
    </row>
    <row r="12" spans="1:13" x14ac:dyDescent="0.25">
      <c r="A12" s="50" t="s">
        <v>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>
        <f>L26-(L39+L52+L65)</f>
        <v>0</v>
      </c>
      <c r="M12" s="5">
        <f>L12-(M39+M52+M65)</f>
        <v>0</v>
      </c>
    </row>
    <row r="13" spans="1:13" x14ac:dyDescent="0.25">
      <c r="A13" s="50" t="s">
        <v>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f>M27-(M40+M53+M66)</f>
        <v>0</v>
      </c>
    </row>
    <row r="14" spans="1:13" x14ac:dyDescent="0.25">
      <c r="A14" s="28" t="s">
        <v>8</v>
      </c>
      <c r="B14" s="58">
        <f t="shared" ref="B14:M14" si="1">SUM(B2:B13)</f>
        <v>0</v>
      </c>
      <c r="C14" s="58">
        <f t="shared" si="1"/>
        <v>0</v>
      </c>
      <c r="D14" s="58">
        <f t="shared" si="1"/>
        <v>0</v>
      </c>
      <c r="E14" s="58">
        <f t="shared" si="1"/>
        <v>0</v>
      </c>
      <c r="F14" s="58">
        <f t="shared" si="1"/>
        <v>0</v>
      </c>
      <c r="G14" s="58">
        <f t="shared" si="1"/>
        <v>0</v>
      </c>
      <c r="H14" s="58">
        <f t="shared" si="1"/>
        <v>0</v>
      </c>
      <c r="I14" s="58">
        <f t="shared" si="1"/>
        <v>0</v>
      </c>
      <c r="J14" s="58">
        <f t="shared" si="1"/>
        <v>0</v>
      </c>
      <c r="K14" s="58">
        <f t="shared" si="1"/>
        <v>0</v>
      </c>
      <c r="L14" s="58">
        <f t="shared" si="1"/>
        <v>0</v>
      </c>
      <c r="M14" s="58">
        <f t="shared" si="1"/>
        <v>0</v>
      </c>
    </row>
    <row r="15" spans="1:13" s="51" customFormat="1" x14ac:dyDescent="0.25">
      <c r="A15" s="1" t="s">
        <v>43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3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</row>
    <row r="21" spans="1:13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</row>
    <row r="22" spans="1:13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</row>
    <row r="23" spans="1:13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</row>
    <row r="24" spans="1:13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</row>
    <row r="25" spans="1:13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</row>
    <row r="26" spans="1:13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</row>
    <row r="27" spans="1:13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</row>
    <row r="28" spans="1:13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3" x14ac:dyDescent="0.25">
      <c r="A29" s="50" t="s">
        <v>78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0" t="s">
        <v>79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0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0" t="s">
        <v>81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0" t="s">
        <v>82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0" t="s">
        <v>83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0" t="s">
        <v>84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0" t="s">
        <v>85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0" t="s">
        <v>86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0" t="s">
        <v>87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0" t="s">
        <v>88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0" t="s">
        <v>89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33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0" t="s">
        <v>79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0" t="s">
        <v>80</v>
      </c>
      <c r="B44" s="7"/>
      <c r="C44" s="7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0" t="s">
        <v>81</v>
      </c>
      <c r="B45" s="7"/>
      <c r="C45" s="7"/>
      <c r="D45" s="7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0" t="s">
        <v>82</v>
      </c>
      <c r="B46" s="7"/>
      <c r="C46" s="7"/>
      <c r="D46" s="7"/>
      <c r="E46" s="7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0" t="s">
        <v>83</v>
      </c>
      <c r="B47" s="7"/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</row>
    <row r="48" spans="1:13" x14ac:dyDescent="0.25">
      <c r="A48" s="50" t="s">
        <v>84</v>
      </c>
      <c r="B48" s="7"/>
      <c r="C48" s="7"/>
      <c r="D48" s="7"/>
      <c r="E48" s="7"/>
      <c r="F48" s="7"/>
      <c r="G48" s="7"/>
      <c r="H48" s="5"/>
      <c r="I48" s="5"/>
      <c r="J48" s="5"/>
      <c r="K48" s="5"/>
      <c r="L48" s="5"/>
      <c r="M48" s="5"/>
    </row>
    <row r="49" spans="1:13" x14ac:dyDescent="0.25">
      <c r="A49" s="50" t="s">
        <v>85</v>
      </c>
      <c r="B49" s="7"/>
      <c r="C49" s="7"/>
      <c r="D49" s="7"/>
      <c r="E49" s="7"/>
      <c r="F49" s="7"/>
      <c r="G49" s="7"/>
      <c r="H49" s="7"/>
      <c r="I49" s="5"/>
      <c r="J49" s="5"/>
      <c r="K49" s="5"/>
      <c r="L49" s="5"/>
      <c r="M49" s="5"/>
    </row>
    <row r="50" spans="1:13" x14ac:dyDescent="0.25">
      <c r="A50" s="50" t="s">
        <v>86</v>
      </c>
      <c r="B50" s="7"/>
      <c r="C50" s="7"/>
      <c r="D50" s="7"/>
      <c r="E50" s="7"/>
      <c r="F50" s="7"/>
      <c r="G50" s="7"/>
      <c r="H50" s="7"/>
      <c r="I50" s="7"/>
      <c r="J50" s="5"/>
      <c r="K50" s="5"/>
      <c r="L50" s="5"/>
      <c r="M50" s="5"/>
    </row>
    <row r="51" spans="1:13" x14ac:dyDescent="0.25">
      <c r="A51" s="50" t="s">
        <v>87</v>
      </c>
      <c r="B51" s="7"/>
      <c r="C51" s="7"/>
      <c r="D51" s="7"/>
      <c r="E51" s="7"/>
      <c r="F51" s="7"/>
      <c r="G51" s="7"/>
      <c r="H51" s="7"/>
      <c r="I51" s="7"/>
      <c r="J51" s="7"/>
      <c r="K51" s="5"/>
      <c r="L51" s="5"/>
      <c r="M51" s="5"/>
    </row>
    <row r="52" spans="1:13" x14ac:dyDescent="0.25">
      <c r="A52" s="50" t="s">
        <v>88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  <c r="M52" s="5"/>
    </row>
    <row r="53" spans="1:13" x14ac:dyDescent="0.25">
      <c r="A53" s="50" t="s">
        <v>89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</row>
    <row r="54" spans="1:13" x14ac:dyDescent="0.25">
      <c r="A54" s="33" t="s">
        <v>28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50" t="s">
        <v>79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50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50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50" t="s">
        <v>82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50" t="s">
        <v>83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B67"/>
      <c r="C67"/>
      <c r="D67"/>
      <c r="E67"/>
      <c r="F67"/>
      <c r="G67"/>
      <c r="H67"/>
      <c r="I67"/>
      <c r="J67"/>
      <c r="K67"/>
      <c r="L67"/>
      <c r="M67"/>
    </row>
  </sheetData>
  <pageMargins left="0.7" right="0.7" top="0.75" bottom="0.75" header="0.3" footer="0.3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4"/>
  <sheetViews>
    <sheetView workbookViewId="0"/>
  </sheetViews>
  <sheetFormatPr defaultColWidth="9.140625" defaultRowHeight="15" x14ac:dyDescent="0.25"/>
  <cols>
    <col min="1" max="1" width="54.28515625" style="35" customWidth="1"/>
    <col min="2" max="13" width="10.85546875" style="30" customWidth="1"/>
    <col min="14" max="16384" width="9.140625" style="30"/>
  </cols>
  <sheetData>
    <row r="1" spans="1:15" s="49" customFormat="1" x14ac:dyDescent="0.25">
      <c r="A1" s="33" t="s">
        <v>40</v>
      </c>
      <c r="B1" s="37" t="s">
        <v>54</v>
      </c>
      <c r="C1" s="37" t="s">
        <v>55</v>
      </c>
      <c r="D1" s="37" t="s">
        <v>56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  <c r="M1" s="37" t="s">
        <v>65</v>
      </c>
    </row>
    <row r="2" spans="1:15" x14ac:dyDescent="0.25">
      <c r="A2" s="50" t="s">
        <v>78</v>
      </c>
      <c r="B2" s="34">
        <f>B16-(B29+B42+B55)</f>
        <v>0</v>
      </c>
      <c r="C2" s="27">
        <f>B2-(C29+C42+C55)</f>
        <v>0</v>
      </c>
      <c r="D2" s="27">
        <f>C2-(D29+D42+D55)</f>
        <v>0</v>
      </c>
      <c r="E2" s="27">
        <f t="shared" ref="E2:M11" si="0">D2-(E29+E42+E55)</f>
        <v>0</v>
      </c>
      <c r="F2" s="27">
        <f t="shared" si="0"/>
        <v>0</v>
      </c>
      <c r="G2" s="27">
        <f t="shared" si="0"/>
        <v>0</v>
      </c>
      <c r="H2" s="27">
        <f t="shared" si="0"/>
        <v>0</v>
      </c>
      <c r="I2" s="27">
        <f t="shared" si="0"/>
        <v>0</v>
      </c>
      <c r="J2" s="27">
        <f t="shared" si="0"/>
        <v>0</v>
      </c>
      <c r="K2" s="27">
        <f t="shared" si="0"/>
        <v>0</v>
      </c>
      <c r="L2" s="27">
        <f t="shared" si="0"/>
        <v>0</v>
      </c>
      <c r="M2" s="27">
        <f t="shared" si="0"/>
        <v>0</v>
      </c>
    </row>
    <row r="3" spans="1:15" x14ac:dyDescent="0.25">
      <c r="A3" s="50" t="s">
        <v>79</v>
      </c>
      <c r="B3" s="34"/>
      <c r="C3" s="34">
        <f>C17-(C30+C43+C56)</f>
        <v>0</v>
      </c>
      <c r="D3" s="27">
        <f>C3-(D30+D43+D56)</f>
        <v>0</v>
      </c>
      <c r="E3" s="27">
        <f t="shared" si="0"/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</row>
    <row r="4" spans="1:15" x14ac:dyDescent="0.25">
      <c r="A4" s="50" t="s">
        <v>80</v>
      </c>
      <c r="B4" s="34"/>
      <c r="C4" s="34"/>
      <c r="D4" s="34">
        <f>D18-(D31+D44+D57)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</row>
    <row r="5" spans="1:15" x14ac:dyDescent="0.25">
      <c r="A5" s="50" t="s">
        <v>81</v>
      </c>
      <c r="B5" s="34"/>
      <c r="C5" s="34"/>
      <c r="D5" s="34"/>
      <c r="E5" s="34">
        <f>E19-(E32+E45+E58)</f>
        <v>0</v>
      </c>
      <c r="F5" s="27">
        <f t="shared" si="0"/>
        <v>0</v>
      </c>
      <c r="G5" s="27">
        <f t="shared" si="0"/>
        <v>0</v>
      </c>
      <c r="H5" s="27">
        <f t="shared" si="0"/>
        <v>0</v>
      </c>
      <c r="I5" s="27">
        <f t="shared" si="0"/>
        <v>0</v>
      </c>
      <c r="J5" s="27">
        <f t="shared" si="0"/>
        <v>0</v>
      </c>
      <c r="K5" s="27">
        <f t="shared" si="0"/>
        <v>0</v>
      </c>
      <c r="L5" s="27">
        <f t="shared" si="0"/>
        <v>0</v>
      </c>
      <c r="M5" s="27">
        <f t="shared" si="0"/>
        <v>0</v>
      </c>
    </row>
    <row r="6" spans="1:15" x14ac:dyDescent="0.25">
      <c r="A6" s="50" t="s">
        <v>82</v>
      </c>
      <c r="B6" s="34"/>
      <c r="C6" s="34"/>
      <c r="D6" s="34"/>
      <c r="E6" s="34"/>
      <c r="F6" s="34">
        <f>F20-(F33+F46+F59)</f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</row>
    <row r="7" spans="1:15" x14ac:dyDescent="0.25">
      <c r="A7" s="50" t="s">
        <v>83</v>
      </c>
      <c r="B7" s="34"/>
      <c r="C7" s="34"/>
      <c r="D7" s="34"/>
      <c r="E7" s="34"/>
      <c r="F7" s="34"/>
      <c r="G7" s="34">
        <f>G21-(G34+G47+G60)</f>
        <v>0</v>
      </c>
      <c r="H7" s="27">
        <f t="shared" si="0"/>
        <v>0</v>
      </c>
      <c r="I7" s="27">
        <f t="shared" si="0"/>
        <v>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0</v>
      </c>
    </row>
    <row r="8" spans="1:15" x14ac:dyDescent="0.25">
      <c r="A8" s="50" t="s">
        <v>84</v>
      </c>
      <c r="B8" s="34"/>
      <c r="C8" s="34"/>
      <c r="D8" s="34"/>
      <c r="E8" s="34"/>
      <c r="F8" s="34"/>
      <c r="G8" s="34"/>
      <c r="H8" s="34">
        <f>H22-(H35+H48+H61)</f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</row>
    <row r="9" spans="1:15" x14ac:dyDescent="0.25">
      <c r="A9" s="50" t="s">
        <v>85</v>
      </c>
      <c r="B9" s="34"/>
      <c r="C9" s="34"/>
      <c r="D9" s="34"/>
      <c r="E9" s="34"/>
      <c r="F9" s="34"/>
      <c r="G9" s="34"/>
      <c r="H9" s="34"/>
      <c r="I9" s="34">
        <f>I23-(I36+I49+I62)</f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</row>
    <row r="10" spans="1:15" x14ac:dyDescent="0.25">
      <c r="A10" s="50" t="s">
        <v>86</v>
      </c>
      <c r="B10" s="34"/>
      <c r="C10" s="34"/>
      <c r="D10" s="34"/>
      <c r="E10" s="34"/>
      <c r="F10" s="34"/>
      <c r="G10" s="34"/>
      <c r="H10" s="34"/>
      <c r="I10" s="34"/>
      <c r="J10" s="34">
        <f>J24-(J37+J50+J63)</f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</row>
    <row r="11" spans="1:15" x14ac:dyDescent="0.25">
      <c r="A11" s="50" t="s">
        <v>87</v>
      </c>
      <c r="B11" s="34"/>
      <c r="C11" s="34"/>
      <c r="D11" s="34"/>
      <c r="E11" s="34"/>
      <c r="F11" s="34"/>
      <c r="G11" s="34"/>
      <c r="H11" s="34"/>
      <c r="I11" s="34"/>
      <c r="J11" s="34"/>
      <c r="K11" s="34">
        <f>K25-(K38+K51+K64)</f>
        <v>0</v>
      </c>
      <c r="L11" s="27">
        <f t="shared" si="0"/>
        <v>0</v>
      </c>
      <c r="M11" s="27">
        <f t="shared" si="0"/>
        <v>0</v>
      </c>
    </row>
    <row r="12" spans="1:15" x14ac:dyDescent="0.25">
      <c r="A12" s="50" t="s">
        <v>88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>
        <f>L26-(L39+L52+L65)</f>
        <v>0</v>
      </c>
      <c r="M12" s="27">
        <f>L12-(M39+M52+M65)</f>
        <v>0</v>
      </c>
    </row>
    <row r="13" spans="1:15" x14ac:dyDescent="0.25">
      <c r="A13" s="50" t="s">
        <v>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>
        <f>M27-(M40+M53+M66)</f>
        <v>0</v>
      </c>
    </row>
    <row r="14" spans="1:15" x14ac:dyDescent="0.25">
      <c r="A14" s="28" t="s">
        <v>8</v>
      </c>
      <c r="B14" s="54">
        <f t="shared" ref="B14:L14" si="1">SUM(B2:B13)</f>
        <v>0</v>
      </c>
      <c r="C14" s="54">
        <f t="shared" si="1"/>
        <v>0</v>
      </c>
      <c r="D14" s="54">
        <f t="shared" si="1"/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>SUM(M2:M13)</f>
        <v>0</v>
      </c>
    </row>
    <row r="15" spans="1:15" s="47" customFormat="1" x14ac:dyDescent="0.25">
      <c r="A15" s="25" t="s">
        <v>41</v>
      </c>
      <c r="B15" s="37" t="s">
        <v>54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37" t="s">
        <v>60</v>
      </c>
      <c r="I15" s="37" t="s">
        <v>61</v>
      </c>
      <c r="J15" s="37" t="s">
        <v>62</v>
      </c>
      <c r="K15" s="37" t="s">
        <v>63</v>
      </c>
      <c r="L15" s="37" t="s">
        <v>64</v>
      </c>
      <c r="M15" s="37" t="s">
        <v>65</v>
      </c>
    </row>
    <row r="16" spans="1:15" x14ac:dyDescent="0.25">
      <c r="A16" s="50" t="s">
        <v>78</v>
      </c>
      <c r="B16" s="6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O16" s="48"/>
    </row>
    <row r="17" spans="1:15" x14ac:dyDescent="0.25">
      <c r="A17" s="50" t="s">
        <v>79</v>
      </c>
      <c r="B17" s="34"/>
      <c r="C17" s="60"/>
      <c r="D17" s="34"/>
      <c r="E17" s="34"/>
      <c r="F17" s="34"/>
      <c r="G17" s="34"/>
      <c r="H17" s="34"/>
      <c r="I17" s="34"/>
      <c r="J17" s="34"/>
      <c r="K17" s="34"/>
      <c r="L17" s="34"/>
      <c r="M17" s="34"/>
      <c r="O17" s="48"/>
    </row>
    <row r="18" spans="1:15" x14ac:dyDescent="0.25">
      <c r="A18" s="50" t="s">
        <v>80</v>
      </c>
      <c r="B18" s="34"/>
      <c r="C18" s="34"/>
      <c r="D18" s="60"/>
      <c r="E18" s="34"/>
      <c r="F18" s="34"/>
      <c r="G18" s="34"/>
      <c r="H18" s="34"/>
      <c r="I18" s="34"/>
      <c r="J18" s="34"/>
      <c r="K18" s="34"/>
      <c r="L18" s="34"/>
      <c r="M18" s="34"/>
      <c r="O18" s="48"/>
    </row>
    <row r="19" spans="1:15" x14ac:dyDescent="0.25">
      <c r="A19" s="50" t="s">
        <v>81</v>
      </c>
      <c r="B19" s="34"/>
      <c r="C19" s="34"/>
      <c r="D19" s="34"/>
      <c r="E19" s="60"/>
      <c r="F19" s="34"/>
      <c r="G19" s="34"/>
      <c r="H19" s="34"/>
      <c r="I19" s="34"/>
      <c r="J19" s="34"/>
      <c r="K19" s="34"/>
      <c r="L19" s="34"/>
      <c r="M19" s="34"/>
      <c r="O19" s="48"/>
    </row>
    <row r="20" spans="1:15" x14ac:dyDescent="0.25">
      <c r="A20" s="50" t="s">
        <v>82</v>
      </c>
      <c r="B20" s="34"/>
      <c r="C20" s="34"/>
      <c r="D20" s="34"/>
      <c r="E20" s="34"/>
      <c r="F20" s="60"/>
      <c r="G20" s="34"/>
      <c r="H20" s="34"/>
      <c r="I20" s="34"/>
      <c r="J20" s="34"/>
      <c r="K20" s="34"/>
      <c r="L20" s="34"/>
      <c r="M20" s="34"/>
      <c r="O20" s="48"/>
    </row>
    <row r="21" spans="1:15" x14ac:dyDescent="0.25">
      <c r="A21" s="50" t="s">
        <v>83</v>
      </c>
      <c r="B21" s="34"/>
      <c r="C21" s="34"/>
      <c r="D21" s="34"/>
      <c r="E21" s="34"/>
      <c r="F21" s="34"/>
      <c r="G21" s="60"/>
      <c r="H21" s="34"/>
      <c r="I21" s="34"/>
      <c r="J21" s="34"/>
      <c r="K21" s="34"/>
      <c r="L21" s="34"/>
      <c r="M21" s="34"/>
      <c r="O21" s="48"/>
    </row>
    <row r="22" spans="1:15" x14ac:dyDescent="0.25">
      <c r="A22" s="50" t="s">
        <v>84</v>
      </c>
      <c r="B22" s="34"/>
      <c r="C22" s="34"/>
      <c r="D22" s="34"/>
      <c r="E22" s="34"/>
      <c r="F22" s="34"/>
      <c r="G22" s="34"/>
      <c r="H22" s="60"/>
      <c r="I22" s="34"/>
      <c r="J22" s="34"/>
      <c r="K22" s="34"/>
      <c r="L22" s="34"/>
      <c r="M22" s="34"/>
      <c r="O22" s="48"/>
    </row>
    <row r="23" spans="1:15" x14ac:dyDescent="0.25">
      <c r="A23" s="50" t="s">
        <v>85</v>
      </c>
      <c r="B23" s="34"/>
      <c r="C23" s="34"/>
      <c r="D23" s="34"/>
      <c r="E23" s="34"/>
      <c r="F23" s="34"/>
      <c r="G23" s="34"/>
      <c r="H23" s="34"/>
      <c r="I23" s="60"/>
      <c r="J23" s="34"/>
      <c r="K23" s="34"/>
      <c r="L23" s="34"/>
      <c r="M23" s="34"/>
      <c r="O23" s="48"/>
    </row>
    <row r="24" spans="1:15" x14ac:dyDescent="0.25">
      <c r="A24" s="50" t="s">
        <v>86</v>
      </c>
      <c r="B24" s="34"/>
      <c r="C24" s="34"/>
      <c r="D24" s="34"/>
      <c r="E24" s="34"/>
      <c r="F24" s="34"/>
      <c r="G24" s="34"/>
      <c r="H24" s="34"/>
      <c r="I24" s="34"/>
      <c r="J24" s="60"/>
      <c r="K24" s="34"/>
      <c r="L24" s="34"/>
      <c r="M24" s="34"/>
      <c r="O24" s="48"/>
    </row>
    <row r="25" spans="1:15" x14ac:dyDescent="0.25">
      <c r="A25" s="50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60"/>
      <c r="L25" s="34"/>
      <c r="M25" s="34"/>
      <c r="O25" s="48"/>
    </row>
    <row r="26" spans="1:15" x14ac:dyDescent="0.25">
      <c r="A26" s="50" t="s">
        <v>88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60"/>
      <c r="M26" s="34"/>
      <c r="O26" s="48"/>
    </row>
    <row r="27" spans="1:15" x14ac:dyDescent="0.25">
      <c r="A27" s="50" t="s">
        <v>89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60"/>
      <c r="O27" s="48"/>
    </row>
    <row r="28" spans="1:15" s="49" customFormat="1" x14ac:dyDescent="0.25">
      <c r="A28" s="1" t="s">
        <v>1</v>
      </c>
      <c r="B28" s="37" t="s">
        <v>54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65</v>
      </c>
    </row>
    <row r="29" spans="1:15" x14ac:dyDescent="0.25">
      <c r="A29" s="50" t="s">
        <v>78</v>
      </c>
      <c r="B29" s="3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5" x14ac:dyDescent="0.25">
      <c r="A30" s="50" t="s">
        <v>79</v>
      </c>
      <c r="B30" s="34"/>
      <c r="C30" s="34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5" x14ac:dyDescent="0.25">
      <c r="A31" s="50" t="s">
        <v>80</v>
      </c>
      <c r="B31" s="34"/>
      <c r="C31" s="34"/>
      <c r="D31" s="34"/>
      <c r="E31" s="27"/>
      <c r="F31" s="27"/>
      <c r="G31" s="27"/>
      <c r="H31" s="27"/>
      <c r="I31" s="27"/>
      <c r="J31" s="27"/>
      <c r="K31" s="27"/>
      <c r="L31" s="27"/>
      <c r="M31" s="27"/>
    </row>
    <row r="32" spans="1:15" x14ac:dyDescent="0.25">
      <c r="A32" s="50" t="s">
        <v>81</v>
      </c>
      <c r="B32" s="34"/>
      <c r="C32" s="34"/>
      <c r="D32" s="34"/>
      <c r="E32" s="34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50" t="s">
        <v>82</v>
      </c>
      <c r="B33" s="34"/>
      <c r="C33" s="34"/>
      <c r="D33" s="34"/>
      <c r="E33" s="34"/>
      <c r="F33" s="34"/>
      <c r="G33" s="27"/>
      <c r="H33" s="27"/>
      <c r="I33" s="27"/>
      <c r="J33" s="27"/>
      <c r="K33" s="27"/>
      <c r="L33" s="27"/>
      <c r="M33" s="27"/>
    </row>
    <row r="34" spans="1:13" x14ac:dyDescent="0.25">
      <c r="A34" s="50" t="s">
        <v>83</v>
      </c>
      <c r="B34" s="34"/>
      <c r="C34" s="34"/>
      <c r="D34" s="34"/>
      <c r="E34" s="34"/>
      <c r="F34" s="34"/>
      <c r="G34" s="34"/>
      <c r="H34" s="27"/>
      <c r="I34" s="27"/>
      <c r="J34" s="27"/>
      <c r="K34" s="27"/>
      <c r="L34" s="27"/>
      <c r="M34" s="27"/>
    </row>
    <row r="35" spans="1:13" x14ac:dyDescent="0.25">
      <c r="A35" s="50" t="s">
        <v>84</v>
      </c>
      <c r="B35" s="34"/>
      <c r="C35" s="34"/>
      <c r="D35" s="34"/>
      <c r="E35" s="34"/>
      <c r="F35" s="34"/>
      <c r="G35" s="34"/>
      <c r="H35" s="34"/>
      <c r="I35" s="27"/>
      <c r="J35" s="27"/>
      <c r="K35" s="27"/>
      <c r="L35" s="27"/>
      <c r="M35" s="27"/>
    </row>
    <row r="36" spans="1:13" x14ac:dyDescent="0.25">
      <c r="A36" s="50" t="s">
        <v>85</v>
      </c>
      <c r="B36" s="34"/>
      <c r="C36" s="34"/>
      <c r="D36" s="34"/>
      <c r="E36" s="34"/>
      <c r="F36" s="34"/>
      <c r="G36" s="34"/>
      <c r="H36" s="34"/>
      <c r="I36" s="34"/>
      <c r="J36" s="27"/>
      <c r="K36" s="27"/>
      <c r="L36" s="27"/>
      <c r="M36" s="27"/>
    </row>
    <row r="37" spans="1:13" x14ac:dyDescent="0.25">
      <c r="A37" s="50" t="s">
        <v>86</v>
      </c>
      <c r="B37" s="34"/>
      <c r="C37" s="34"/>
      <c r="D37" s="34"/>
      <c r="E37" s="34"/>
      <c r="F37" s="34"/>
      <c r="G37" s="34"/>
      <c r="H37" s="34"/>
      <c r="I37" s="34"/>
      <c r="J37" s="34"/>
      <c r="K37" s="27"/>
      <c r="L37" s="27"/>
      <c r="M37" s="27"/>
    </row>
    <row r="38" spans="1:13" x14ac:dyDescent="0.25">
      <c r="A38" s="50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27"/>
      <c r="M38" s="27"/>
    </row>
    <row r="39" spans="1:13" x14ac:dyDescent="0.25">
      <c r="A39" s="50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27"/>
    </row>
    <row r="40" spans="1:13" x14ac:dyDescent="0.25">
      <c r="A40" s="50" t="s">
        <v>89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s="49" customFormat="1" x14ac:dyDescent="0.25">
      <c r="A41" s="33" t="s">
        <v>2</v>
      </c>
      <c r="B41" s="37" t="s">
        <v>54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37" t="s">
        <v>60</v>
      </c>
      <c r="I41" s="37" t="s">
        <v>61</v>
      </c>
      <c r="J41" s="37" t="s">
        <v>62</v>
      </c>
      <c r="K41" s="37" t="s">
        <v>63</v>
      </c>
      <c r="L41" s="37" t="s">
        <v>64</v>
      </c>
      <c r="M41" s="37" t="s">
        <v>65</v>
      </c>
    </row>
    <row r="42" spans="1:13" x14ac:dyDescent="0.25">
      <c r="A42" s="50" t="s">
        <v>78</v>
      </c>
      <c r="B42" s="3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25">
      <c r="A43" s="50" t="s">
        <v>79</v>
      </c>
      <c r="B43" s="34"/>
      <c r="C43" s="34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25">
      <c r="A44" s="50" t="s">
        <v>80</v>
      </c>
      <c r="B44" s="34"/>
      <c r="C44" s="34"/>
      <c r="D44" s="34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25">
      <c r="A45" s="50" t="s">
        <v>81</v>
      </c>
      <c r="B45" s="34"/>
      <c r="C45" s="34"/>
      <c r="D45" s="34"/>
      <c r="E45" s="34"/>
      <c r="F45" s="27"/>
      <c r="G45" s="27"/>
      <c r="H45" s="27"/>
      <c r="I45" s="27"/>
      <c r="J45" s="27"/>
      <c r="K45" s="27"/>
      <c r="L45" s="27"/>
      <c r="M45" s="27"/>
    </row>
    <row r="46" spans="1:13" x14ac:dyDescent="0.25">
      <c r="A46" s="50" t="s">
        <v>82</v>
      </c>
      <c r="B46" s="34"/>
      <c r="C46" s="34"/>
      <c r="D46" s="34"/>
      <c r="E46" s="34"/>
      <c r="F46" s="34"/>
      <c r="G46" s="27"/>
      <c r="H46" s="27"/>
      <c r="I46" s="27"/>
      <c r="J46" s="27"/>
      <c r="K46" s="27"/>
      <c r="L46" s="27"/>
      <c r="M46" s="27"/>
    </row>
    <row r="47" spans="1:13" x14ac:dyDescent="0.25">
      <c r="A47" s="50" t="s">
        <v>83</v>
      </c>
      <c r="B47" s="34"/>
      <c r="C47" s="34"/>
      <c r="D47" s="34"/>
      <c r="E47" s="34"/>
      <c r="F47" s="34"/>
      <c r="G47" s="34"/>
      <c r="H47" s="27"/>
      <c r="I47" s="27"/>
      <c r="J47" s="27"/>
      <c r="K47" s="27"/>
      <c r="L47" s="27"/>
      <c r="M47" s="27"/>
    </row>
    <row r="48" spans="1:13" x14ac:dyDescent="0.25">
      <c r="A48" s="50" t="s">
        <v>84</v>
      </c>
      <c r="B48" s="34"/>
      <c r="C48" s="34"/>
      <c r="D48" s="34"/>
      <c r="E48" s="34"/>
      <c r="F48" s="34"/>
      <c r="G48" s="34"/>
      <c r="H48" s="34"/>
      <c r="I48" s="27"/>
      <c r="J48" s="27"/>
      <c r="K48" s="27"/>
      <c r="L48" s="27"/>
      <c r="M48" s="27"/>
    </row>
    <row r="49" spans="1:13" x14ac:dyDescent="0.25">
      <c r="A49" s="50" t="s">
        <v>85</v>
      </c>
      <c r="B49" s="34"/>
      <c r="C49" s="34"/>
      <c r="D49" s="34"/>
      <c r="E49" s="34"/>
      <c r="F49" s="34"/>
      <c r="G49" s="34"/>
      <c r="H49" s="34"/>
      <c r="I49" s="34"/>
      <c r="J49" s="27"/>
      <c r="K49" s="27"/>
      <c r="L49" s="27"/>
      <c r="M49" s="27"/>
    </row>
    <row r="50" spans="1:13" x14ac:dyDescent="0.25">
      <c r="A50" s="50" t="s">
        <v>86</v>
      </c>
      <c r="B50" s="34"/>
      <c r="C50" s="34"/>
      <c r="D50" s="34"/>
      <c r="E50" s="34"/>
      <c r="F50" s="34"/>
      <c r="G50" s="34"/>
      <c r="H50" s="34"/>
      <c r="I50" s="34"/>
      <c r="J50" s="34"/>
      <c r="K50" s="27"/>
      <c r="L50" s="27"/>
      <c r="M50" s="27"/>
    </row>
    <row r="51" spans="1:13" x14ac:dyDescent="0.25">
      <c r="A51" s="50" t="s">
        <v>87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27"/>
      <c r="M51" s="27"/>
    </row>
    <row r="52" spans="1:13" x14ac:dyDescent="0.25">
      <c r="A52" s="50" t="s">
        <v>88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27"/>
    </row>
    <row r="53" spans="1:13" x14ac:dyDescent="0.25">
      <c r="A53" s="50" t="s">
        <v>89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3" t="s">
        <v>29</v>
      </c>
      <c r="B54" s="37" t="s">
        <v>54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60</v>
      </c>
      <c r="I54" s="37" t="s">
        <v>61</v>
      </c>
      <c r="J54" s="37" t="s">
        <v>62</v>
      </c>
      <c r="K54" s="37" t="s">
        <v>63</v>
      </c>
      <c r="L54" s="37" t="s">
        <v>64</v>
      </c>
      <c r="M54" s="37" t="s">
        <v>65</v>
      </c>
    </row>
    <row r="55" spans="1:13" x14ac:dyDescent="0.25">
      <c r="A55" s="50" t="s">
        <v>78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5">
      <c r="A56" s="50" t="s">
        <v>79</v>
      </c>
      <c r="B56" s="3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25">
      <c r="A57" s="50" t="s">
        <v>80</v>
      </c>
      <c r="B57" s="34"/>
      <c r="C57" s="34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25">
      <c r="A58" s="50" t="s">
        <v>81</v>
      </c>
      <c r="B58" s="34"/>
      <c r="C58" s="34"/>
      <c r="D58" s="34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25">
      <c r="A59" s="50" t="s">
        <v>82</v>
      </c>
      <c r="B59" s="34"/>
      <c r="C59" s="34"/>
      <c r="D59" s="34"/>
      <c r="E59" s="34"/>
      <c r="F59" s="27"/>
      <c r="G59" s="27"/>
      <c r="H59" s="27"/>
      <c r="I59" s="27"/>
      <c r="J59" s="27"/>
      <c r="K59" s="27"/>
      <c r="L59" s="27"/>
      <c r="M59" s="27"/>
    </row>
    <row r="60" spans="1:13" x14ac:dyDescent="0.25">
      <c r="A60" s="50" t="s">
        <v>83</v>
      </c>
      <c r="B60" s="34"/>
      <c r="C60" s="34"/>
      <c r="D60" s="34"/>
      <c r="E60" s="34"/>
      <c r="F60" s="34"/>
      <c r="G60" s="27"/>
      <c r="H60" s="27"/>
      <c r="I60" s="27"/>
      <c r="J60" s="27"/>
      <c r="K60" s="27"/>
      <c r="L60" s="27"/>
      <c r="M60" s="27"/>
    </row>
    <row r="61" spans="1:13" x14ac:dyDescent="0.25">
      <c r="A61" s="50" t="s">
        <v>84</v>
      </c>
      <c r="B61" s="34"/>
      <c r="C61" s="34"/>
      <c r="D61" s="34"/>
      <c r="E61" s="34"/>
      <c r="F61" s="34"/>
      <c r="G61" s="34"/>
      <c r="H61" s="27"/>
      <c r="I61" s="27"/>
      <c r="J61" s="27"/>
      <c r="K61" s="27"/>
      <c r="L61" s="27"/>
      <c r="M61" s="27"/>
    </row>
    <row r="62" spans="1:13" x14ac:dyDescent="0.25">
      <c r="A62" s="50" t="s">
        <v>85</v>
      </c>
      <c r="B62" s="34"/>
      <c r="C62" s="34"/>
      <c r="D62" s="34"/>
      <c r="E62" s="34"/>
      <c r="F62" s="34"/>
      <c r="G62" s="34"/>
      <c r="H62" s="34"/>
      <c r="I62" s="27"/>
      <c r="J62" s="27"/>
      <c r="K62" s="27"/>
      <c r="L62" s="27"/>
      <c r="M62" s="27"/>
    </row>
    <row r="63" spans="1:13" x14ac:dyDescent="0.25">
      <c r="A63" s="50" t="s">
        <v>86</v>
      </c>
      <c r="B63" s="34"/>
      <c r="C63" s="34"/>
      <c r="D63" s="34"/>
      <c r="E63" s="34"/>
      <c r="F63" s="34"/>
      <c r="G63" s="34"/>
      <c r="H63" s="34"/>
      <c r="I63" s="34"/>
      <c r="J63" s="27"/>
      <c r="K63" s="27"/>
      <c r="L63" s="27"/>
      <c r="M63" s="27"/>
    </row>
    <row r="64" spans="1:13" x14ac:dyDescent="0.25">
      <c r="A64" s="50" t="s">
        <v>87</v>
      </c>
      <c r="B64" s="34"/>
      <c r="C64" s="34"/>
      <c r="D64" s="34"/>
      <c r="E64" s="34"/>
      <c r="F64" s="34"/>
      <c r="G64" s="34"/>
      <c r="H64" s="34"/>
      <c r="I64" s="34"/>
      <c r="J64" s="34"/>
      <c r="K64" s="27"/>
      <c r="L64" s="27"/>
      <c r="M64" s="27"/>
    </row>
    <row r="65" spans="1:13" x14ac:dyDescent="0.25">
      <c r="A65" s="50" t="s">
        <v>88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7"/>
      <c r="M65" s="27"/>
    </row>
    <row r="66" spans="1:13" x14ac:dyDescent="0.25">
      <c r="A66" s="50" t="s">
        <v>89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9" spans="1:13" x14ac:dyDescent="0.25">
      <c r="A69" s="13" t="s">
        <v>26</v>
      </c>
      <c r="B69" s="5"/>
      <c r="C69" s="4">
        <f>SUM(C2,C29,C42)*BirimÜcret!C42</f>
        <v>0</v>
      </c>
      <c r="D69" s="4">
        <f>SUM(D2:D3,D29:D30,D42:D43)*BirimÜcret!D42</f>
        <v>0</v>
      </c>
      <c r="E69" s="4">
        <f>SUM(E2:E4,E29:E31,E42:E44)*BirimÜcret!E42</f>
        <v>0</v>
      </c>
      <c r="F69" s="4">
        <f>SUM(F2:F5,F29:F32,F42:F45)*BirimÜcret!F42</f>
        <v>0</v>
      </c>
      <c r="G69" s="4">
        <f>SUM(G2:G6,G29:G33,G42:G46)*BirimÜcret!G42</f>
        <v>0</v>
      </c>
      <c r="H69" s="4">
        <f>SUM(H2:H7,H29:H34,H42:H47)*BirimÜcret!H42</f>
        <v>0</v>
      </c>
      <c r="I69" s="4">
        <f>SUM(I2:I8,I29:I35,I42:I48)*BirimÜcret!I42</f>
        <v>0</v>
      </c>
      <c r="J69" s="4">
        <f>SUM(J2:J9,J29:J36,J42:J49)*BirimÜcret!J42</f>
        <v>0</v>
      </c>
      <c r="K69" s="4">
        <f>SUM(K2:K10,K29:K37,K42:K50)*BirimÜcret!K42</f>
        <v>0</v>
      </c>
      <c r="L69" s="4">
        <f>SUM(L2:L11,L29:L38,L42:L51)*BirimÜcret!L42</f>
        <v>0</v>
      </c>
      <c r="M69" s="4">
        <f>SUM(M2:M12,M29:M39,M42:M52)*BirimÜcret!M42</f>
        <v>0</v>
      </c>
    </row>
    <row r="70" spans="1:13" x14ac:dyDescent="0.25">
      <c r="A70" s="13" t="s">
        <v>27</v>
      </c>
      <c r="B70" s="5"/>
      <c r="C70" s="4">
        <f>SUM(C55)*BirimÜcret!C43</f>
        <v>0</v>
      </c>
      <c r="D70" s="4">
        <f>SUM(D55:D56)*BirimÜcret!D43</f>
        <v>0</v>
      </c>
      <c r="E70" s="4">
        <f>SUM(E55:E57)*BirimÜcret!E43</f>
        <v>0</v>
      </c>
      <c r="F70" s="4">
        <f>SUM(F55:F58)*BirimÜcret!F43</f>
        <v>0</v>
      </c>
      <c r="G70" s="4">
        <f>SUM(G55:G59)*BirimÜcret!G43</f>
        <v>0</v>
      </c>
      <c r="H70" s="4">
        <f>SUM(H55:H60)*BirimÜcret!H43</f>
        <v>0</v>
      </c>
      <c r="I70" s="4">
        <f>SUM(I55:I61)*BirimÜcret!I43</f>
        <v>0</v>
      </c>
      <c r="J70" s="4">
        <f>SUM(J55:J62)*BirimÜcret!J43</f>
        <v>0</v>
      </c>
      <c r="K70" s="4">
        <f>SUM(K55:K63)*BirimÜcret!K43</f>
        <v>0</v>
      </c>
      <c r="L70" s="4">
        <f>SUM(L55:L64)*BirimÜcret!L43</f>
        <v>0</v>
      </c>
      <c r="M70" s="4">
        <f>SUM(M55:M65)*BirimÜcret!M43</f>
        <v>0</v>
      </c>
    </row>
    <row r="71" spans="1:13" x14ac:dyDescent="0.25">
      <c r="A71" s="13" t="s">
        <v>30</v>
      </c>
      <c r="B71" s="4">
        <f>B55*BirimÜcret!C43</f>
        <v>0</v>
      </c>
      <c r="C71" s="4">
        <f>C56*BirimÜcret!D43</f>
        <v>0</v>
      </c>
      <c r="D71" s="4">
        <f>D57*BirimÜcret!E43</f>
        <v>0</v>
      </c>
      <c r="E71" s="4">
        <f>E58*BirimÜcret!F43</f>
        <v>0</v>
      </c>
      <c r="F71" s="4">
        <f>F59*BirimÜcret!G43</f>
        <v>0</v>
      </c>
      <c r="G71" s="4">
        <f>G60*BirimÜcret!H43</f>
        <v>0</v>
      </c>
      <c r="H71" s="4">
        <f>H61*BirimÜcret!I43</f>
        <v>0</v>
      </c>
      <c r="I71" s="4">
        <f>I62*BirimÜcret!J43</f>
        <v>0</v>
      </c>
      <c r="J71" s="4">
        <f>J63*BirimÜcret!K43</f>
        <v>0</v>
      </c>
      <c r="K71" s="4">
        <f>K64*BirimÜcret!L43</f>
        <v>0</v>
      </c>
      <c r="L71" s="4">
        <f>L65*BirimÜcret!M43</f>
        <v>0</v>
      </c>
      <c r="M71" s="5"/>
    </row>
    <row r="72" spans="1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5"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B74"/>
      <c r="C74"/>
      <c r="D74"/>
      <c r="E74"/>
      <c r="F74"/>
      <c r="G74"/>
      <c r="H74"/>
      <c r="I74"/>
      <c r="J74"/>
      <c r="K74"/>
      <c r="L74"/>
      <c r="M74"/>
    </row>
  </sheetData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17</vt:i4>
      </vt:variant>
    </vt:vector>
  </HeadingPairs>
  <TitlesOfParts>
    <vt:vector size="17" baseType="lpstr">
      <vt:lpstr>Ö.YılDevir</vt:lpstr>
      <vt:lpstr>YT(post)</vt:lpstr>
      <vt:lpstr>YT(pre)</vt:lpstr>
      <vt:lpstr>Belge(post-post)</vt:lpstr>
      <vt:lpstr>Belge(pre-post)</vt:lpstr>
      <vt:lpstr>Belge(pre-pre)</vt:lpstr>
      <vt:lpstr>Belge(post-pre)</vt:lpstr>
      <vt:lpstr>NT(pre-post)</vt:lpstr>
      <vt:lpstr>NT(post-post)</vt:lpstr>
      <vt:lpstr>NT(PÖ-post)(-)</vt:lpstr>
      <vt:lpstr>NT(pre-pre)</vt:lpstr>
      <vt:lpstr>NT(post-pre)</vt:lpstr>
      <vt:lpstr>NT(PÖ-pre)(-)</vt:lpstr>
      <vt:lpstr>ŞİGeçiş</vt:lpstr>
      <vt:lpstr>AboneSayıları</vt:lpstr>
      <vt:lpstr>BirimÜcret</vt:lpstr>
      <vt:lpstr>Tahakkuk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 ÇAKIR</dc:creator>
  <cp:lastModifiedBy>Enis ÇAKIR</cp:lastModifiedBy>
  <cp:lastPrinted>2018-01-16T13:36:05Z</cp:lastPrinted>
  <dcterms:created xsi:type="dcterms:W3CDTF">2012-06-19T09:24:45Z</dcterms:created>
  <dcterms:modified xsi:type="dcterms:W3CDTF">2025-11-28T13:50:32Z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uid="id_classification_unclassified" value="" /&gt;&lt;/sisl&gt;</vt:lpwstr>
  </property>
  <property fmtid="{D5CDD505-2E9C-101B-9397-08002B2CF9AE}" pid="4" name="bjLabelRefreshRequired">
    <vt:lpwstr>FileClassifier</vt:lpwstr>
  </property>
  <property fmtid="{D5CDD505-2E9C-101B-9397-08002B2CF9AE}" pid="5" name="geodilabelclass">
    <vt:lpwstr>id_classification_Kapsamdisi=0ef0d4bf-59b8-4ae6-bbc0-fafde041157b</vt:lpwstr>
  </property>
  <property fmtid="{D5CDD505-2E9C-101B-9397-08002B2CF9AE}" pid="6" name="geodilabeluser">
    <vt:lpwstr>user=firat.gulerses</vt:lpwstr>
  </property>
  <property fmtid="{D5CDD505-2E9C-101B-9397-08002B2CF9AE}" pid="7" name="geodilabeltime">
    <vt:lpwstr>datetime=2025-01-03T12:36:04.658Z</vt:lpwstr>
  </property>
</Properties>
</file>